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filterPrivacy="1"/>
  <xr:revisionPtr revIDLastSave="0" documentId="13_ncr:1_{A1B3BFD3-A139-1E44-9301-BD80A0355002}" xr6:coauthVersionLast="47" xr6:coauthVersionMax="47" xr10:uidLastSave="{00000000-0000-0000-0000-000000000000}"/>
  <bookViews>
    <workbookView xWindow="0" yWindow="500" windowWidth="21840" windowHeight="12400" tabRatio="822" firstSheet="10" activeTab="14" xr2:uid="{00000000-000D-0000-FFFF-FFFF00000000}"/>
  </bookViews>
  <sheets>
    <sheet name="封面" sheetId="43" r:id="rId1"/>
    <sheet name="目录" sheetId="42" r:id="rId2"/>
    <sheet name="1-2021全区公共收入" sheetId="2" r:id="rId3"/>
    <sheet name="2-2021全区公共支出" sheetId="3" r:id="rId4"/>
    <sheet name="3" sheetId="71" r:id="rId5"/>
    <sheet name="4-2021区本级公共收入" sheetId="4" r:id="rId6"/>
    <sheet name="表4 说明" sheetId="52" r:id="rId7"/>
    <sheet name="5" sheetId="72" r:id="rId8"/>
    <sheet name="6-2021区本级公共支出" sheetId="5" r:id="rId9"/>
    <sheet name="表6说明" sheetId="53" r:id="rId10"/>
    <sheet name="7-公共预算基本支出" sheetId="68" r:id="rId11"/>
    <sheet name="8-2021公共转移支付收入" sheetId="6" r:id="rId12"/>
    <sheet name="9-2021公共转移支付支出" sheetId="7" r:id="rId13"/>
    <sheet name="10-2021公共转移支付支出分地区" sheetId="67" r:id="rId14"/>
    <sheet name="11-公共转移支付分项目" sheetId="66" r:id="rId15"/>
    <sheet name="12-2021全区基金收入" sheetId="9" r:id="rId16"/>
    <sheet name="13-2021全区基金支出" sheetId="13" r:id="rId17"/>
    <sheet name="14" sheetId="73" r:id="rId18"/>
    <sheet name="15-2021区本级基金收入" sheetId="14" r:id="rId19"/>
    <sheet name="表15说明" sheetId="54" r:id="rId20"/>
    <sheet name="16-2021区本级基金支出" sheetId="15" r:id="rId21"/>
    <sheet name="17" sheetId="74" r:id="rId22"/>
    <sheet name="表17说明  " sheetId="55" r:id="rId23"/>
    <sheet name="18-2021基金转移支付收入" sheetId="16" r:id="rId24"/>
    <sheet name="19-2021基金转移支付支出 " sheetId="17" r:id="rId25"/>
    <sheet name="20" sheetId="76" r:id="rId26"/>
    <sheet name="21" sheetId="75" r:id="rId27"/>
    <sheet name="22-2021全区国资收入" sheetId="18" r:id="rId28"/>
    <sheet name="23-2021全区国资支出" sheetId="19" r:id="rId29"/>
    <sheet name="24" sheetId="77" r:id="rId30"/>
    <sheet name="25-2021区本级国资收入" sheetId="20" r:id="rId31"/>
    <sheet name="表25说明" sheetId="56" r:id="rId32"/>
    <sheet name="26-2021区本级国资支出" sheetId="21" r:id="rId33"/>
    <sheet name="27" sheetId="92" r:id="rId34"/>
    <sheet name="表27说明" sheetId="57" r:id="rId35"/>
    <sheet name="28-2021社保收入" sheetId="22" r:id="rId36"/>
    <sheet name="29-2021社保支出" sheetId="23" r:id="rId37"/>
    <sheet name="表28-29说明" sheetId="58" r:id="rId38"/>
    <sheet name="30  " sheetId="79" r:id="rId39"/>
    <sheet name="31" sheetId="78" r:id="rId40"/>
    <sheet name="32-2022全区公共收入" sheetId="24" r:id="rId41"/>
    <sheet name="33-2022全区公共支出" sheetId="25" r:id="rId42"/>
    <sheet name="34   " sheetId="93" r:id="rId43"/>
    <sheet name="35-2022区本级公共收入" sheetId="26" r:id="rId44"/>
    <sheet name="表35说明  " sheetId="59" r:id="rId45"/>
    <sheet name="36-2022区本级公共支出" sheetId="27" r:id="rId46"/>
    <sheet name="37  " sheetId="86" r:id="rId47"/>
    <sheet name="表37说明" sheetId="60" r:id="rId48"/>
    <sheet name="38   " sheetId="69" r:id="rId49"/>
    <sheet name="39  " sheetId="70" r:id="rId50"/>
    <sheet name="40-2022公共转移支付收入" sheetId="28" r:id="rId51"/>
    <sheet name="41-2022公共转移支付支出" sheetId="29" r:id="rId52"/>
    <sheet name="42   " sheetId="81" r:id="rId53"/>
    <sheet name="43   " sheetId="82" r:id="rId54"/>
    <sheet name="44-2022全区基金收入" sheetId="30" r:id="rId55"/>
    <sheet name="45-2022全区基金支出" sheetId="31" r:id="rId56"/>
    <sheet name="46" sheetId="83" r:id="rId57"/>
    <sheet name="47-2022区级基金收入 " sheetId="32" r:id="rId58"/>
    <sheet name="表47说明" sheetId="61" r:id="rId59"/>
    <sheet name="48-2022区级基金支出 " sheetId="33" r:id="rId60"/>
    <sheet name="49" sheetId="85" r:id="rId61"/>
    <sheet name="表49说明" sheetId="62" r:id="rId62"/>
    <sheet name="50-2022基金转移支付收入" sheetId="34" r:id="rId63"/>
    <sheet name="51-2022基金转移支付支出 " sheetId="35" r:id="rId64"/>
    <sheet name="52  " sheetId="88" r:id="rId65"/>
    <sheet name="53" sheetId="87" r:id="rId66"/>
    <sheet name="54-2022全区国资收入" sheetId="36" r:id="rId67"/>
    <sheet name="55-2022全区国资支出" sheetId="37" r:id="rId68"/>
    <sheet name="56" sheetId="89" r:id="rId69"/>
    <sheet name="57-2022区级国资收入" sheetId="38" r:id="rId70"/>
    <sheet name="表57说明  " sheetId="63" r:id="rId71"/>
    <sheet name="58-2022区级国资支出" sheetId="39" r:id="rId72"/>
    <sheet name="59" sheetId="94" r:id="rId73"/>
    <sheet name="表59说明" sheetId="64" r:id="rId74"/>
    <sheet name="60-2022社保收入" sheetId="40" r:id="rId75"/>
    <sheet name="61-2022社保支出" sheetId="41" r:id="rId76"/>
    <sheet name="表60-61说明" sheetId="65" r:id="rId77"/>
    <sheet name="62" sheetId="90" r:id="rId78"/>
    <sheet name="63" sheetId="91" r:id="rId79"/>
    <sheet name="64-2021债务限额、余额" sheetId="44" r:id="rId80"/>
    <sheet name="65-一般债务余额" sheetId="45" r:id="rId81"/>
    <sheet name="66-专项债务余额" sheetId="46" r:id="rId82"/>
    <sheet name="67-债务还本付息" sheetId="47" r:id="rId83"/>
    <sheet name="68-2022年提前下达" sheetId="48" r:id="rId84"/>
    <sheet name="69-2022新增债券安排" sheetId="49" r:id="rId85"/>
  </sheets>
  <definedNames>
    <definedName name="_xlnm._FilterDatabase" localSheetId="64" hidden="1">'52  '!$A$5:$C$22</definedName>
    <definedName name="fa">#REF!</definedName>
    <definedName name="_xlnm.Print_Area" localSheetId="82">'67-债务还本付息'!$A$1:$D$26</definedName>
    <definedName name="_xlnm.Print_Titles" localSheetId="2">'1-2021全区公共收入'!$1:$4</definedName>
    <definedName name="_xlnm.Print_Titles" localSheetId="3">'2-2021全区公共支出'!$1:$4</definedName>
    <definedName name="_xlnm.Print_Titles" localSheetId="27">'22-2021全区国资收入'!$1:$4</definedName>
    <definedName name="_xlnm.Print_Titles" localSheetId="28">'23-2021全区国资支出'!$1:$4</definedName>
    <definedName name="_xlnm.Print_Titles" localSheetId="30">'25-2021区本级国资收入'!$1:$4</definedName>
    <definedName name="_xlnm.Print_Titles" localSheetId="32">'26-2021区本级国资支出'!$1:$4</definedName>
    <definedName name="_xlnm.Print_Titles" localSheetId="35">'28-2021社保收入'!$1:$4</definedName>
    <definedName name="_xlnm.Print_Titles" localSheetId="36">'29-2021社保支出'!$1:$4</definedName>
    <definedName name="_xlnm.Print_Titles" localSheetId="40">'32-2022全区公共收入'!$1:$4</definedName>
    <definedName name="_xlnm.Print_Titles" localSheetId="41">'33-2022全区公共支出'!$1:$4</definedName>
    <definedName name="_xlnm.Print_Titles" localSheetId="43">'35-2022区本级公共收入'!$1:$4</definedName>
    <definedName name="_xlnm.Print_Titles" localSheetId="45">'36-2022区本级公共支出'!$1:$4</definedName>
    <definedName name="_xlnm.Print_Titles" localSheetId="5">'4-2021区本级公共收入'!$1:$4</definedName>
    <definedName name="_xlnm.Print_Titles" localSheetId="66">'54-2022全区国资收入'!$1:$4</definedName>
    <definedName name="_xlnm.Print_Titles" localSheetId="67">'55-2022全区国资支出'!$1:$4</definedName>
    <definedName name="_xlnm.Print_Titles" localSheetId="69">'57-2022区级国资收入'!$1:$4</definedName>
    <definedName name="_xlnm.Print_Titles" localSheetId="71">'58-2022区级国资支出'!$1:$4</definedName>
    <definedName name="_xlnm.Print_Titles" localSheetId="74">'60-2022社保收入'!$1:$4</definedName>
    <definedName name="_xlnm.Print_Titles" localSheetId="75">'61-2022社保支出'!$1:$4</definedName>
    <definedName name="_xlnm.Print_Titles" localSheetId="8">'6-2021区本级公共支出'!$1:$4</definedName>
    <definedName name="地区名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37" l="1"/>
  <c r="D8" i="39"/>
  <c r="D6" i="89"/>
  <c r="D5" i="89" s="1"/>
  <c r="D6" i="33"/>
  <c r="D8" i="33"/>
  <c r="D9" i="33"/>
  <c r="D12" i="33"/>
  <c r="C5" i="33"/>
  <c r="D5" i="33" s="1"/>
  <c r="D5" i="32"/>
  <c r="B12" i="70"/>
  <c r="B22" i="70"/>
  <c r="B26" i="70"/>
  <c r="B23" i="70"/>
  <c r="B10" i="70"/>
  <c r="B7" i="70"/>
  <c r="D6" i="83"/>
  <c r="B6" i="70" l="1"/>
  <c r="D6" i="31"/>
  <c r="D7" i="31"/>
  <c r="D8" i="31"/>
  <c r="D9" i="31"/>
  <c r="D12" i="31"/>
  <c r="C5" i="31"/>
  <c r="D18" i="69"/>
  <c r="B18" i="69"/>
  <c r="B7" i="69" s="1"/>
  <c r="D8" i="69"/>
  <c r="C8" i="69"/>
  <c r="D7" i="69"/>
  <c r="C7" i="69"/>
  <c r="D6" i="27"/>
  <c r="D8" i="27"/>
  <c r="D9" i="27"/>
  <c r="D10" i="27"/>
  <c r="D11" i="27"/>
  <c r="D12" i="27"/>
  <c r="D13" i="27"/>
  <c r="D14" i="27"/>
  <c r="D15" i="27"/>
  <c r="D16" i="27"/>
  <c r="D17" i="27"/>
  <c r="D18" i="27"/>
  <c r="D19" i="27"/>
  <c r="D20" i="27"/>
  <c r="D21" i="27"/>
  <c r="D23" i="27"/>
  <c r="D24" i="27"/>
  <c r="D25" i="27"/>
  <c r="D26" i="27"/>
  <c r="D27" i="27"/>
  <c r="D28" i="27"/>
  <c r="D29" i="27"/>
  <c r="D30" i="27"/>
  <c r="D31" i="27"/>
  <c r="C5" i="27"/>
  <c r="D5" i="27" s="1"/>
  <c r="E6" i="93"/>
  <c r="F6" i="93" s="1"/>
  <c r="D6" i="25"/>
  <c r="D8" i="25"/>
  <c r="D9" i="25"/>
  <c r="D10" i="25"/>
  <c r="D11" i="25"/>
  <c r="D12" i="25"/>
  <c r="D13" i="25"/>
  <c r="D14" i="25"/>
  <c r="D15" i="25"/>
  <c r="D16" i="25"/>
  <c r="D17" i="25"/>
  <c r="D18" i="25"/>
  <c r="D19" i="25"/>
  <c r="D20" i="25"/>
  <c r="D21" i="25"/>
  <c r="D23" i="25"/>
  <c r="D24" i="25"/>
  <c r="D25" i="25"/>
  <c r="D26" i="25"/>
  <c r="D27" i="25"/>
  <c r="D28" i="25"/>
  <c r="D29" i="25"/>
  <c r="D30" i="25"/>
  <c r="C5" i="25"/>
  <c r="B5" i="39" l="1"/>
  <c r="D5" i="39" s="1"/>
  <c r="B11" i="33"/>
  <c r="D11" i="33" s="1"/>
  <c r="B11" i="31"/>
  <c r="D9" i="29"/>
  <c r="D10" i="29"/>
  <c r="D11" i="29"/>
  <c r="D13" i="29"/>
  <c r="D15" i="29"/>
  <c r="D16" i="29"/>
  <c r="D19" i="29"/>
  <c r="D20" i="29"/>
  <c r="D21" i="29"/>
  <c r="D22" i="29"/>
  <c r="D23" i="29"/>
  <c r="D6" i="29"/>
  <c r="B5" i="31" l="1"/>
  <c r="D5" i="31" s="1"/>
  <c r="D11" i="31"/>
  <c r="E35" i="93"/>
  <c r="E32" i="93" s="1"/>
  <c r="E5" i="93" s="1"/>
  <c r="B32" i="93"/>
  <c r="B25" i="93"/>
  <c r="B21" i="93" s="1"/>
  <c r="B7" i="93"/>
  <c r="B6" i="93" l="1"/>
  <c r="B5" i="93" s="1"/>
  <c r="E7" i="77"/>
  <c r="C5" i="14"/>
  <c r="B5" i="14"/>
  <c r="K12" i="73"/>
  <c r="J11" i="73"/>
  <c r="K11" i="73" s="1"/>
  <c r="B16" i="73"/>
  <c r="D18" i="73"/>
  <c r="D16" i="73" s="1"/>
  <c r="C18" i="73"/>
  <c r="C16" i="73" s="1"/>
  <c r="B18" i="73"/>
  <c r="C5" i="38" l="1"/>
  <c r="B5" i="38"/>
  <c r="D6" i="38"/>
  <c r="D5" i="38" s="1"/>
  <c r="C5" i="36"/>
  <c r="D5" i="36"/>
  <c r="B5" i="36"/>
  <c r="B5" i="37"/>
  <c r="D5" i="37" s="1"/>
  <c r="D6" i="36"/>
  <c r="B8" i="87"/>
  <c r="B6" i="87" s="1"/>
  <c r="B6" i="88"/>
  <c r="D7" i="35"/>
  <c r="D8" i="35"/>
  <c r="D9" i="35"/>
  <c r="D10" i="35"/>
  <c r="D11" i="35"/>
  <c r="D12" i="35"/>
  <c r="C6" i="35"/>
  <c r="D6" i="35" s="1"/>
  <c r="B6" i="35"/>
  <c r="B5" i="35" s="1"/>
  <c r="D6" i="34"/>
  <c r="D7" i="34"/>
  <c r="D8" i="34"/>
  <c r="D9" i="34"/>
  <c r="D10" i="34"/>
  <c r="D11" i="34"/>
  <c r="D12" i="34"/>
  <c r="C5" i="34"/>
  <c r="B5" i="34"/>
  <c r="D5" i="34" l="1"/>
  <c r="C5" i="35"/>
  <c r="D5" i="35" s="1"/>
  <c r="D6" i="32"/>
  <c r="D6" i="30"/>
  <c r="C12" i="29" l="1"/>
  <c r="D12" i="29" s="1"/>
  <c r="C18" i="29"/>
  <c r="D18" i="29" s="1"/>
  <c r="C17" i="29"/>
  <c r="C14" i="29"/>
  <c r="D14" i="29" s="1"/>
  <c r="B10" i="82"/>
  <c r="B9" i="82"/>
  <c r="B7" i="82" s="1"/>
  <c r="B6" i="82" s="1"/>
  <c r="B29" i="81"/>
  <c r="B28" i="81"/>
  <c r="B27" i="81"/>
  <c r="B26" i="81"/>
  <c r="B25" i="81"/>
  <c r="B24" i="81"/>
  <c r="B23" i="81"/>
  <c r="B22" i="81"/>
  <c r="B21" i="81"/>
  <c r="B20" i="81"/>
  <c r="B19" i="81"/>
  <c r="B18" i="81"/>
  <c r="B17" i="81"/>
  <c r="B16" i="81"/>
  <c r="B15" i="81"/>
  <c r="B14" i="81"/>
  <c r="B13" i="81"/>
  <c r="B12" i="81"/>
  <c r="B11" i="81"/>
  <c r="B10" i="81"/>
  <c r="B9" i="81"/>
  <c r="B8" i="81"/>
  <c r="B7" i="81"/>
  <c r="B6" i="81" s="1"/>
  <c r="D6" i="81"/>
  <c r="C6" i="81"/>
  <c r="C7" i="29"/>
  <c r="B8" i="29"/>
  <c r="D8" i="28"/>
  <c r="D9" i="28"/>
  <c r="D10" i="28"/>
  <c r="D11" i="28"/>
  <c r="D12" i="28"/>
  <c r="D14" i="28"/>
  <c r="D15" i="28"/>
  <c r="D16" i="28"/>
  <c r="D17" i="28"/>
  <c r="D19" i="28"/>
  <c r="D20" i="28"/>
  <c r="D23" i="28"/>
  <c r="D24" i="28"/>
  <c r="D26" i="28"/>
  <c r="D27" i="28"/>
  <c r="D28" i="28"/>
  <c r="D29" i="28"/>
  <c r="D30" i="28"/>
  <c r="D32" i="28"/>
  <c r="D34" i="28"/>
  <c r="D35" i="28"/>
  <c r="D38" i="28"/>
  <c r="D39" i="28"/>
  <c r="D40" i="28"/>
  <c r="D41" i="28"/>
  <c r="D42" i="28"/>
  <c r="D43" i="28"/>
  <c r="D44" i="28"/>
  <c r="D45" i="28"/>
  <c r="D46" i="28"/>
  <c r="D47" i="28"/>
  <c r="D48" i="28"/>
  <c r="D50" i="28"/>
  <c r="B13" i="28"/>
  <c r="B7" i="28"/>
  <c r="B6" i="28" s="1"/>
  <c r="B5" i="28" s="1"/>
  <c r="B7" i="29" l="1"/>
  <c r="B5" i="29" s="1"/>
  <c r="D8" i="29"/>
  <c r="D7" i="29"/>
  <c r="C5" i="29"/>
  <c r="C7" i="28"/>
  <c r="D7" i="28" s="1"/>
  <c r="C13" i="28"/>
  <c r="C33" i="28"/>
  <c r="D33" i="28" s="1"/>
  <c r="C6" i="28" l="1"/>
  <c r="D13" i="28"/>
  <c r="B5" i="25"/>
  <c r="D5" i="25" s="1"/>
  <c r="D25" i="26"/>
  <c r="C24" i="26"/>
  <c r="D24" i="26" s="1"/>
  <c r="D23" i="26"/>
  <c r="D22" i="26"/>
  <c r="D21" i="26"/>
  <c r="B20" i="26"/>
  <c r="D19" i="26"/>
  <c r="D18" i="26"/>
  <c r="D17" i="26"/>
  <c r="D16" i="26"/>
  <c r="D15" i="26"/>
  <c r="D14" i="26"/>
  <c r="D13" i="26"/>
  <c r="D12" i="26"/>
  <c r="D11" i="26"/>
  <c r="D10" i="26"/>
  <c r="D9" i="26"/>
  <c r="D8" i="26"/>
  <c r="D7" i="26"/>
  <c r="C6" i="26"/>
  <c r="B6" i="26"/>
  <c r="B5" i="26" s="1"/>
  <c r="D25" i="24"/>
  <c r="C24" i="24"/>
  <c r="D24" i="24" s="1"/>
  <c r="D23" i="24"/>
  <c r="D22" i="24"/>
  <c r="D21" i="24"/>
  <c r="C20" i="24"/>
  <c r="B20" i="24"/>
  <c r="D19" i="24"/>
  <c r="D18" i="24"/>
  <c r="D17" i="24"/>
  <c r="D16" i="24"/>
  <c r="D15" i="24"/>
  <c r="D14" i="24"/>
  <c r="D13" i="24"/>
  <c r="D12" i="24"/>
  <c r="D11" i="24"/>
  <c r="D10" i="24"/>
  <c r="D9" i="24"/>
  <c r="D8" i="24"/>
  <c r="D7" i="24"/>
  <c r="C6" i="24"/>
  <c r="B6" i="24"/>
  <c r="C5" i="24"/>
  <c r="D6" i="24" l="1"/>
  <c r="D6" i="28"/>
  <c r="C5" i="28"/>
  <c r="D5" i="28" s="1"/>
  <c r="D6" i="26"/>
  <c r="C20" i="26"/>
  <c r="B5" i="24"/>
  <c r="D20" i="24"/>
  <c r="D5" i="24"/>
  <c r="D20" i="26" l="1"/>
  <c r="C5" i="26"/>
  <c r="D5" i="26" s="1"/>
  <c r="D7" i="21" l="1"/>
  <c r="D6" i="21"/>
  <c r="C5" i="21"/>
  <c r="B5" i="21"/>
  <c r="D6" i="20"/>
  <c r="C5" i="20"/>
  <c r="B5" i="20"/>
  <c r="I12" i="77"/>
  <c r="J12" i="77"/>
  <c r="I6" i="77"/>
  <c r="J6" i="77"/>
  <c r="H6" i="77"/>
  <c r="D5" i="21" l="1"/>
  <c r="K6" i="77"/>
  <c r="I5" i="77"/>
  <c r="J5" i="77"/>
  <c r="C6" i="77"/>
  <c r="D6" i="77"/>
  <c r="B6" i="77"/>
  <c r="C12" i="77"/>
  <c r="D12" i="77"/>
  <c r="E6" i="77"/>
  <c r="D7" i="19"/>
  <c r="D6" i="19"/>
  <c r="C5" i="19"/>
  <c r="B5" i="19"/>
  <c r="D5" i="18"/>
  <c r="D6" i="18"/>
  <c r="D5" i="77" l="1"/>
  <c r="C5" i="77"/>
  <c r="D5" i="19"/>
  <c r="B6" i="75" l="1"/>
  <c r="B6" i="76"/>
  <c r="D7" i="17"/>
  <c r="D8" i="17"/>
  <c r="D9" i="17"/>
  <c r="D10" i="17"/>
  <c r="D11" i="17"/>
  <c r="D12" i="17"/>
  <c r="D13" i="17"/>
  <c r="D14" i="17"/>
  <c r="D15" i="17"/>
  <c r="C6" i="17"/>
  <c r="C5" i="17" s="1"/>
  <c r="B6" i="17"/>
  <c r="B5" i="17" s="1"/>
  <c r="D7" i="16"/>
  <c r="D8" i="16"/>
  <c r="D9" i="16"/>
  <c r="D10" i="16"/>
  <c r="D11" i="16"/>
  <c r="D12" i="16"/>
  <c r="D13" i="16"/>
  <c r="J22" i="73"/>
  <c r="C11" i="15"/>
  <c r="C6" i="16"/>
  <c r="C5" i="16" s="1"/>
  <c r="B6" i="16"/>
  <c r="D6" i="16" l="1"/>
  <c r="D5" i="17"/>
  <c r="D5" i="16"/>
  <c r="B5" i="16"/>
  <c r="D6" i="17"/>
  <c r="D6" i="7" l="1"/>
  <c r="D9" i="7"/>
  <c r="D10" i="7"/>
  <c r="D11" i="7"/>
  <c r="D12" i="7"/>
  <c r="D13" i="7"/>
  <c r="D14" i="7"/>
  <c r="D15" i="7"/>
  <c r="D16" i="7"/>
  <c r="D17" i="7"/>
  <c r="D18" i="7"/>
  <c r="D19" i="7"/>
  <c r="D20" i="7"/>
  <c r="D21" i="7"/>
  <c r="D22" i="7"/>
  <c r="D23" i="7"/>
  <c r="D24" i="7"/>
  <c r="D25" i="7"/>
  <c r="D27" i="7"/>
  <c r="D28" i="7"/>
  <c r="D29" i="7"/>
  <c r="D30" i="7"/>
  <c r="C12" i="7"/>
  <c r="C8" i="7"/>
  <c r="C18" i="7"/>
  <c r="C7" i="7" l="1"/>
  <c r="C26" i="7" l="1"/>
  <c r="B26" i="7"/>
  <c r="B8" i="7"/>
  <c r="D57" i="6"/>
  <c r="D55" i="6"/>
  <c r="D54" i="6"/>
  <c r="D53" i="6"/>
  <c r="C52" i="6"/>
  <c r="B52" i="6"/>
  <c r="D51" i="6"/>
  <c r="D50" i="6"/>
  <c r="D49" i="6"/>
  <c r="C48" i="6"/>
  <c r="B48" i="6"/>
  <c r="C47" i="6"/>
  <c r="D47" i="6" s="1"/>
  <c r="D46" i="6"/>
  <c r="D45" i="6"/>
  <c r="D44" i="6"/>
  <c r="C43" i="6"/>
  <c r="D43" i="6" s="1"/>
  <c r="C42" i="6"/>
  <c r="D42" i="6" s="1"/>
  <c r="D41" i="6"/>
  <c r="C40" i="6"/>
  <c r="D40" i="6" s="1"/>
  <c r="C39" i="6"/>
  <c r="D39" i="6" s="1"/>
  <c r="C38" i="6"/>
  <c r="D38" i="6" s="1"/>
  <c r="D37" i="6"/>
  <c r="D36" i="6"/>
  <c r="D35" i="6"/>
  <c r="C34" i="6"/>
  <c r="D34" i="6" s="1"/>
  <c r="D33" i="6"/>
  <c r="D32" i="6"/>
  <c r="D31" i="6"/>
  <c r="B30" i="6"/>
  <c r="C29" i="6"/>
  <c r="D29" i="6" s="1"/>
  <c r="D28" i="6"/>
  <c r="D27" i="6"/>
  <c r="D26" i="6"/>
  <c r="D25" i="6"/>
  <c r="D24" i="6"/>
  <c r="D23" i="6"/>
  <c r="D22" i="6"/>
  <c r="D21" i="6"/>
  <c r="D20" i="6"/>
  <c r="D19" i="6"/>
  <c r="D18" i="6"/>
  <c r="D17" i="6"/>
  <c r="D16" i="6"/>
  <c r="D15" i="6"/>
  <c r="D14" i="6"/>
  <c r="D13" i="6"/>
  <c r="C12" i="6"/>
  <c r="B12" i="6"/>
  <c r="D11" i="6"/>
  <c r="D10" i="6"/>
  <c r="D9" i="6"/>
  <c r="D8" i="6"/>
  <c r="C7" i="6"/>
  <c r="B7" i="6"/>
  <c r="B6" i="6"/>
  <c r="B5" i="6" s="1"/>
  <c r="D14" i="15"/>
  <c r="D13" i="15"/>
  <c r="D12" i="15"/>
  <c r="D11" i="15"/>
  <c r="D9" i="15"/>
  <c r="D8" i="15"/>
  <c r="D7" i="15"/>
  <c r="D6" i="15"/>
  <c r="C5" i="15"/>
  <c r="B5" i="15"/>
  <c r="D5" i="15" s="1"/>
  <c r="D6" i="14"/>
  <c r="D5" i="14" s="1"/>
  <c r="K8" i="73"/>
  <c r="K9" i="73"/>
  <c r="K10" i="73"/>
  <c r="D13" i="13"/>
  <c r="D12" i="13"/>
  <c r="D11" i="13"/>
  <c r="D10" i="13"/>
  <c r="D9" i="13"/>
  <c r="D8" i="13"/>
  <c r="D7" i="13"/>
  <c r="D6" i="13"/>
  <c r="C5" i="13"/>
  <c r="B5" i="13"/>
  <c r="D12" i="6" l="1"/>
  <c r="D48" i="6"/>
  <c r="B7" i="7"/>
  <c r="D7" i="7" s="1"/>
  <c r="D8" i="7"/>
  <c r="C5" i="7"/>
  <c r="D26" i="7"/>
  <c r="D7" i="6"/>
  <c r="C30" i="6"/>
  <c r="D52" i="6"/>
  <c r="D5" i="13"/>
  <c r="D30" i="6" l="1"/>
  <c r="C6" i="6"/>
  <c r="B5" i="7"/>
  <c r="D5" i="7" s="1"/>
  <c r="F31" i="68"/>
  <c r="F30" i="68"/>
  <c r="F29" i="68"/>
  <c r="F28" i="68"/>
  <c r="F27" i="68"/>
  <c r="F26" i="68"/>
  <c r="F25" i="68"/>
  <c r="F24" i="68"/>
  <c r="F23" i="68"/>
  <c r="F22" i="68"/>
  <c r="F21" i="68"/>
  <c r="F20" i="68"/>
  <c r="F19" i="68"/>
  <c r="F18" i="68"/>
  <c r="F17" i="68"/>
  <c r="F16" i="68"/>
  <c r="F15" i="68"/>
  <c r="F14" i="68"/>
  <c r="F13" i="68"/>
  <c r="F12" i="68"/>
  <c r="F11" i="68"/>
  <c r="F10" i="68"/>
  <c r="F9" i="68"/>
  <c r="F8" i="68"/>
  <c r="F7" i="68"/>
  <c r="F6" i="68"/>
  <c r="D29" i="72"/>
  <c r="D28" i="72"/>
  <c r="D26" i="72"/>
  <c r="D25" i="72"/>
  <c r="D24" i="72"/>
  <c r="D23" i="72"/>
  <c r="D21" i="72"/>
  <c r="D20" i="72"/>
  <c r="D19" i="72"/>
  <c r="D18" i="72"/>
  <c r="D17" i="72"/>
  <c r="D16" i="72"/>
  <c r="D15" i="72"/>
  <c r="D14" i="72"/>
  <c r="D13" i="72"/>
  <c r="D12" i="72"/>
  <c r="D11" i="72"/>
  <c r="D10" i="72"/>
  <c r="D9" i="72"/>
  <c r="D8" i="72"/>
  <c r="D6" i="72"/>
  <c r="C5" i="72"/>
  <c r="B5" i="72"/>
  <c r="D29" i="4"/>
  <c r="D28" i="4"/>
  <c r="D26" i="4"/>
  <c r="D25" i="4"/>
  <c r="D24" i="4"/>
  <c r="D23" i="4"/>
  <c r="C22" i="4"/>
  <c r="C5" i="4" s="1"/>
  <c r="B22" i="4"/>
  <c r="D21" i="4"/>
  <c r="D19" i="4"/>
  <c r="D17" i="4"/>
  <c r="D16" i="4"/>
  <c r="D15" i="4"/>
  <c r="D14" i="4"/>
  <c r="D13" i="4"/>
  <c r="D12" i="4"/>
  <c r="D11" i="4"/>
  <c r="D10" i="4"/>
  <c r="D9" i="4"/>
  <c r="D8" i="4"/>
  <c r="D7" i="4"/>
  <c r="C6" i="4"/>
  <c r="B6" i="4"/>
  <c r="D6" i="4" s="1"/>
  <c r="D32" i="71"/>
  <c r="D37" i="71"/>
  <c r="C37" i="71"/>
  <c r="C32" i="71" s="1"/>
  <c r="I35" i="71"/>
  <c r="I32" i="71" s="1"/>
  <c r="J35" i="71"/>
  <c r="J32" i="71" s="1"/>
  <c r="K9" i="71"/>
  <c r="K10" i="71"/>
  <c r="K11" i="71"/>
  <c r="K12" i="71"/>
  <c r="K13" i="71"/>
  <c r="K14" i="71"/>
  <c r="K15" i="71"/>
  <c r="K16" i="71"/>
  <c r="K17" i="71"/>
  <c r="K18" i="71"/>
  <c r="K19" i="71"/>
  <c r="K20" i="71"/>
  <c r="K21" i="71"/>
  <c r="K22" i="71"/>
  <c r="K24" i="71"/>
  <c r="K25" i="71"/>
  <c r="K26" i="71"/>
  <c r="K27" i="71"/>
  <c r="K30" i="71"/>
  <c r="K31" i="71"/>
  <c r="K7" i="71"/>
  <c r="I6" i="71"/>
  <c r="E8" i="71"/>
  <c r="E9" i="71"/>
  <c r="E10" i="71"/>
  <c r="E11" i="71"/>
  <c r="E12" i="71"/>
  <c r="E13" i="71"/>
  <c r="E14" i="71"/>
  <c r="E15" i="71"/>
  <c r="E16" i="71"/>
  <c r="E17" i="71"/>
  <c r="E18" i="71"/>
  <c r="E20" i="71"/>
  <c r="E22" i="71"/>
  <c r="E24" i="71"/>
  <c r="E25" i="71"/>
  <c r="E26" i="71"/>
  <c r="E27" i="71"/>
  <c r="E29" i="71"/>
  <c r="C7" i="71"/>
  <c r="C6" i="71" s="1"/>
  <c r="C23" i="71"/>
  <c r="E23" i="71" s="1"/>
  <c r="J6" i="71"/>
  <c r="D7" i="71"/>
  <c r="D6" i="71" s="1"/>
  <c r="B7" i="71"/>
  <c r="B6" i="71" s="1"/>
  <c r="D29" i="3"/>
  <c r="D28" i="3"/>
  <c r="D26" i="3"/>
  <c r="D25" i="3"/>
  <c r="D24" i="3"/>
  <c r="D23" i="3"/>
  <c r="D21" i="3"/>
  <c r="D20" i="3"/>
  <c r="D19" i="3"/>
  <c r="D18" i="3"/>
  <c r="D17" i="3"/>
  <c r="D16" i="3"/>
  <c r="D15" i="3"/>
  <c r="D14" i="3"/>
  <c r="D13" i="3"/>
  <c r="D12" i="3"/>
  <c r="D11" i="3"/>
  <c r="D10" i="3"/>
  <c r="D9" i="3"/>
  <c r="D8" i="3"/>
  <c r="D6" i="3"/>
  <c r="C5" i="3"/>
  <c r="B5" i="3"/>
  <c r="D29" i="2"/>
  <c r="D28" i="2"/>
  <c r="D26" i="2"/>
  <c r="D25" i="2"/>
  <c r="D24" i="2"/>
  <c r="D23" i="2"/>
  <c r="C22" i="2"/>
  <c r="B22" i="2"/>
  <c r="D22" i="2" s="1"/>
  <c r="D21" i="2"/>
  <c r="D19" i="2"/>
  <c r="D17" i="2"/>
  <c r="D16" i="2"/>
  <c r="D15" i="2"/>
  <c r="D14" i="2"/>
  <c r="D13" i="2"/>
  <c r="D12" i="2"/>
  <c r="D11" i="2"/>
  <c r="D10" i="2"/>
  <c r="D9" i="2"/>
  <c r="D8" i="2"/>
  <c r="D7" i="2"/>
  <c r="C6" i="2"/>
  <c r="B6" i="2"/>
  <c r="C5" i="2"/>
  <c r="B5" i="2" l="1"/>
  <c r="D5" i="3"/>
  <c r="K6" i="71"/>
  <c r="D22" i="4"/>
  <c r="D5" i="72"/>
  <c r="D6" i="6"/>
  <c r="C5" i="6"/>
  <c r="D5" i="6" s="1"/>
  <c r="E6" i="71"/>
  <c r="E7" i="71"/>
  <c r="B5" i="4"/>
  <c r="D5" i="4" s="1"/>
  <c r="D5" i="2"/>
  <c r="D6" i="2"/>
  <c r="D11" i="90" l="1"/>
  <c r="B11" i="90"/>
  <c r="D7" i="90"/>
  <c r="D11" i="89"/>
  <c r="B11" i="89"/>
  <c r="B6" i="89"/>
  <c r="D14" i="83"/>
  <c r="D5" i="83" s="1"/>
  <c r="B14" i="83"/>
  <c r="B6" i="83"/>
  <c r="H12" i="77"/>
  <c r="H5" i="77" s="1"/>
  <c r="B12" i="77"/>
  <c r="B5" i="77" s="1"/>
  <c r="J19" i="73"/>
  <c r="J16" i="73" s="1"/>
  <c r="I19" i="73"/>
  <c r="I16" i="73" s="1"/>
  <c r="H19" i="73"/>
  <c r="H16" i="73" s="1"/>
  <c r="J6" i="73"/>
  <c r="I6" i="73"/>
  <c r="D6" i="73"/>
  <c r="C6" i="73"/>
  <c r="B6" i="73"/>
  <c r="H37" i="71"/>
  <c r="H35" i="71" s="1"/>
  <c r="H32" i="71" s="1"/>
  <c r="H5" i="71" s="1"/>
  <c r="B32" i="71"/>
  <c r="B5" i="71" s="1"/>
  <c r="J5" i="71"/>
  <c r="I5" i="71"/>
  <c r="D5" i="71"/>
  <c r="C5" i="71"/>
  <c r="B5" i="89" l="1"/>
  <c r="B5" i="83"/>
  <c r="B5" i="73"/>
  <c r="D5" i="73"/>
  <c r="I5" i="73"/>
  <c r="C5" i="73"/>
  <c r="H5" i="73"/>
  <c r="J5" i="73"/>
</calcChain>
</file>

<file path=xl/sharedStrings.xml><?xml version="1.0" encoding="utf-8"?>
<sst xmlns="http://schemas.openxmlformats.org/spreadsheetml/2006/main" count="3008" uniqueCount="1852">
  <si>
    <t xml:space="preserve"> </t>
  </si>
  <si>
    <t>单位：万元</t>
  </si>
  <si>
    <t>2021年执行数</t>
    <phoneticPr fontId="8" type="noConversion"/>
  </si>
  <si>
    <t>一、税收收入</t>
  </si>
  <si>
    <t>二、非税收入</t>
  </si>
  <si>
    <t>一、一般公共服务支出</t>
  </si>
  <si>
    <t>本级支出合计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</si>
  <si>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</si>
  <si>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</si>
  <si>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</si>
  <si>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</si>
  <si>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</si>
  <si>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</si>
  <si>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</si>
  <si>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</si>
  <si>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</si>
  <si>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</si>
  <si>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</si>
  <si>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</si>
  <si>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</si>
  <si>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</si>
  <si>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</si>
  <si>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</si>
  <si>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</si>
  <si>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</si>
  <si>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</si>
  <si>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</si>
  <si>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 xml:space="preserve">    增值税</t>
  </si>
  <si>
    <t xml:space="preserve">    企业所得税</t>
  </si>
  <si>
    <t xml:space="preserve">    个人所得税</t>
  </si>
  <si>
    <t xml:space="preserve">    城市维护建设税</t>
  </si>
  <si>
    <t xml:space="preserve">    房产税</t>
  </si>
  <si>
    <t xml:space="preserve">    印花税</t>
  </si>
  <si>
    <t xml:space="preserve">    城镇土地使用税</t>
  </si>
  <si>
    <t xml:space="preserve">    车船税</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</si>
  <si>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</si>
  <si>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</si>
  <si>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</si>
  <si>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</si>
  <si>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</si>
  <si>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</si>
  <si>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</si>
  <si>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2020年决算数</t>
  </si>
  <si>
    <t>2020年决算数</t>
    <phoneticPr fontId="8" type="noConversion"/>
  </si>
  <si>
    <t>2021年执行数</t>
  </si>
  <si>
    <t>项    目</t>
  </si>
  <si>
    <t>项目</t>
  </si>
  <si>
    <t>收入合计</t>
    <phoneticPr fontId="6" type="noConversion"/>
  </si>
  <si>
    <t>收入合计</t>
    <phoneticPr fontId="8" type="noConversion"/>
  </si>
  <si>
    <t>支出合计</t>
    <phoneticPr fontId="6" type="noConversion"/>
  </si>
  <si>
    <t>项    目</t>
    <phoneticPr fontId="6" type="noConversion"/>
  </si>
  <si>
    <t>一、文化旅游体育与传媒支出</t>
  </si>
  <si>
    <t>二、社会保障和就业支出</t>
  </si>
  <si>
    <t>三、城乡社区支出</t>
  </si>
  <si>
    <t>四、农林水支出</t>
  </si>
  <si>
    <t>五、交通运输支出</t>
  </si>
  <si>
    <t>六、其他支出</t>
  </si>
  <si>
    <t>七、债务付息支出</t>
  </si>
  <si>
    <t>八、债务发行费用支出</t>
  </si>
  <si>
    <t>2021年预算数</t>
    <phoneticPr fontId="6" type="noConversion"/>
  </si>
  <si>
    <t>2021年执行数</t>
    <phoneticPr fontId="6" type="noConversion"/>
  </si>
  <si>
    <t>2022年预算数</t>
    <phoneticPr fontId="6" type="noConversion"/>
  </si>
  <si>
    <t>2022年预算数</t>
    <phoneticPr fontId="6" type="noConversion"/>
  </si>
  <si>
    <t>2021年预算数</t>
    <phoneticPr fontId="6" type="noConversion"/>
  </si>
  <si>
    <t>2022年预算数</t>
    <phoneticPr fontId="3" type="noConversion"/>
  </si>
  <si>
    <t>2022年预算数</t>
    <phoneticPr fontId="3" type="noConversion"/>
  </si>
  <si>
    <t>2022年预算数</t>
    <phoneticPr fontId="8" type="noConversion"/>
  </si>
  <si>
    <t>2021年预算数</t>
    <phoneticPr fontId="8" type="noConversion"/>
  </si>
  <si>
    <t>2021年预算数</t>
    <phoneticPr fontId="8" type="noConversion"/>
  </si>
  <si>
    <t>2022年预算数</t>
    <phoneticPr fontId="6" type="noConversion"/>
  </si>
  <si>
    <t>2021年执行数</t>
    <phoneticPr fontId="6" type="noConversion"/>
  </si>
  <si>
    <t>202年预算数</t>
    <phoneticPr fontId="6" type="noConversion"/>
  </si>
  <si>
    <t>2022年预算数</t>
    <phoneticPr fontId="6" type="noConversion"/>
  </si>
  <si>
    <t>2021年执行数</t>
    <phoneticPr fontId="8" type="noConversion"/>
  </si>
  <si>
    <t>2022年预算数</t>
    <phoneticPr fontId="8" type="noConversion"/>
  </si>
  <si>
    <t>收入合计</t>
    <phoneticPr fontId="8" type="noConversion"/>
  </si>
  <si>
    <t>备注：我市社会保险基金实行全市统筹的财政体制。</t>
    <phoneticPr fontId="6" type="noConversion"/>
  </si>
  <si>
    <t>收入合计</t>
    <phoneticPr fontId="6" type="noConversion"/>
  </si>
  <si>
    <t>附件一</t>
    <phoneticPr fontId="6" type="noConversion"/>
  </si>
  <si>
    <t xml:space="preserve">    资源税</t>
  </si>
  <si>
    <t xml:space="preserve">    土地增值税</t>
  </si>
  <si>
    <t xml:space="preserve">    耕地占用税</t>
  </si>
  <si>
    <t xml:space="preserve">    契税</t>
  </si>
  <si>
    <t xml:space="preserve">    烟叶税</t>
  </si>
  <si>
    <t xml:space="preserve">    注：由于四舍五入因素，部分分项加和与总数可能略有差异，下同。</t>
    <phoneticPr fontId="6" type="noConversion"/>
  </si>
  <si>
    <t xml:space="preserve">    环境保护税</t>
  </si>
  <si>
    <t xml:space="preserve">    其他税收收入</t>
  </si>
  <si>
    <t>项    目</t>
    <phoneticPr fontId="6" type="noConversion"/>
  </si>
  <si>
    <t>项    目</t>
    <phoneticPr fontId="6" type="noConversion"/>
  </si>
  <si>
    <t>项    目</t>
    <phoneticPr fontId="6" type="noConversion"/>
  </si>
  <si>
    <t>项    目</t>
    <phoneticPr fontId="6" type="noConversion"/>
  </si>
  <si>
    <t>项    目</t>
    <phoneticPr fontId="6" type="noConversion"/>
  </si>
  <si>
    <t>项    目</t>
    <phoneticPr fontId="6" type="noConversion"/>
  </si>
  <si>
    <t>项    目</t>
    <phoneticPr fontId="6" type="noConversion"/>
  </si>
  <si>
    <t>二十二、预备费</t>
    <phoneticPr fontId="6" type="noConversion"/>
  </si>
  <si>
    <t>二十三、其他支出</t>
    <phoneticPr fontId="6" type="noConversion"/>
  </si>
  <si>
    <t>二十四、债务付息支出</t>
    <phoneticPr fontId="6" type="noConversion"/>
  </si>
  <si>
    <t>二十五、债务发行费用支出</t>
    <phoneticPr fontId="6" type="noConversion"/>
  </si>
  <si>
    <t>项    目</t>
    <phoneticPr fontId="6" type="noConversion"/>
  </si>
  <si>
    <t>项    目</t>
    <phoneticPr fontId="6" type="noConversion"/>
  </si>
  <si>
    <t>巴南区</t>
  </si>
  <si>
    <t>合  计</t>
  </si>
  <si>
    <t>F</t>
  </si>
  <si>
    <t>E</t>
  </si>
  <si>
    <t>D=E+F</t>
  </si>
  <si>
    <t>C</t>
  </si>
  <si>
    <t>B</t>
  </si>
  <si>
    <t>A=B+C</t>
  </si>
  <si>
    <t>公  式</t>
  </si>
  <si>
    <t>专项债务</t>
  </si>
  <si>
    <t>一般债务</t>
  </si>
  <si>
    <t>2021年债务余额预计执行数</t>
  </si>
  <si>
    <t>2021年债务限额</t>
  </si>
  <si>
    <t>地   区</t>
  </si>
  <si>
    <t>单位：亿元</t>
  </si>
  <si>
    <t>七、2022年地方政府一般债务限额</t>
  </si>
  <si>
    <t>六、2022年地方财政赤字</t>
  </si>
  <si>
    <t>五、2021年末地方政府一般债务余额预计执行数</t>
  </si>
  <si>
    <t>四、2021年地方政府一般债务还本支出</t>
  </si>
  <si>
    <t xml:space="preserve">          2021年地方政府一般债券发行额</t>
  </si>
  <si>
    <t>三、2021年地方政府一般债务发行额</t>
  </si>
  <si>
    <t>二、2021年末地方政府一般债务限额</t>
  </si>
  <si>
    <t>执行数</t>
  </si>
  <si>
    <t>预算数</t>
  </si>
  <si>
    <t>七、2022年末地方政府专项债务限额</t>
  </si>
  <si>
    <t>六、2022年地方政府专项债务新增限额</t>
  </si>
  <si>
    <t>五、2021年末地方政府专项债务余额预计执行数</t>
  </si>
  <si>
    <t>四、2021年地方政府专项债务还本支出</t>
  </si>
  <si>
    <t>三、2021年地方政府专项债务发行额</t>
  </si>
  <si>
    <t>二、2021年末地方政府专项债务限额</t>
  </si>
  <si>
    <t>S</t>
  </si>
  <si>
    <t>（二）专项债券</t>
  </si>
  <si>
    <t>R</t>
  </si>
  <si>
    <t>（一）一般债券</t>
  </si>
  <si>
    <t>Q=R+S</t>
  </si>
  <si>
    <t>五、2022年付息支出预算数</t>
  </si>
  <si>
    <t>P</t>
  </si>
  <si>
    <t xml:space="preserve">   其中：再融资</t>
  </si>
  <si>
    <t>O</t>
  </si>
  <si>
    <t>N</t>
  </si>
  <si>
    <t>M</t>
  </si>
  <si>
    <t>L=M+O</t>
  </si>
  <si>
    <t>四、2022年还本支出预算数</t>
  </si>
  <si>
    <t>K</t>
  </si>
  <si>
    <t>J</t>
  </si>
  <si>
    <t>I=J+K</t>
  </si>
  <si>
    <t>三、2021年付息支出预计执行数</t>
  </si>
  <si>
    <t>H</t>
  </si>
  <si>
    <t>G</t>
  </si>
  <si>
    <t>F=G+H</t>
  </si>
  <si>
    <t>二、2021年还本支出预计执行数</t>
  </si>
  <si>
    <t xml:space="preserve">   其中：再融资债券</t>
  </si>
  <si>
    <t>D</t>
  </si>
  <si>
    <t>A=B+D</t>
  </si>
  <si>
    <t>一、2021年发行预计执行数</t>
  </si>
  <si>
    <t>本级</t>
  </si>
  <si>
    <t>公式</t>
  </si>
  <si>
    <t>其中： 一般债务限额</t>
  </si>
  <si>
    <t>二：提前下达的2022年地方政府债务限额</t>
  </si>
  <si>
    <t>一：2021年地方政府债务限额</t>
  </si>
  <si>
    <t>项目类型</t>
  </si>
  <si>
    <t>序号</t>
  </si>
  <si>
    <t>执行数为上年
决算数的%</t>
    <phoneticPr fontId="6" type="noConversion"/>
  </si>
  <si>
    <t>执行数为上年
决算数的%</t>
    <phoneticPr fontId="6" type="noConversion"/>
  </si>
  <si>
    <t>执行数为上年
决算数的%</t>
    <phoneticPr fontId="6" type="noConversion"/>
  </si>
  <si>
    <t>预算数为上年
执行数的%</t>
    <phoneticPr fontId="6" type="noConversion"/>
  </si>
  <si>
    <t>预算数为上年
预算数的%</t>
    <phoneticPr fontId="6" type="noConversion"/>
  </si>
  <si>
    <t>预算数为上年
执行数的%</t>
    <phoneticPr fontId="6" type="noConversion"/>
  </si>
  <si>
    <t>预算数为上年
预算数的%</t>
    <phoneticPr fontId="6" type="noConversion"/>
  </si>
  <si>
    <t>执行数为上年
执行数的%</t>
    <phoneticPr fontId="6" type="noConversion"/>
  </si>
  <si>
    <t xml:space="preserve">         财政补贴收入</t>
    <phoneticPr fontId="6" type="noConversion"/>
  </si>
  <si>
    <t>一、企业职工基本养老保险基金收入</t>
    <phoneticPr fontId="6" type="noConversion"/>
  </si>
  <si>
    <t xml:space="preserve">    其中：社会保险费收入</t>
    <phoneticPr fontId="6" type="noConversion"/>
  </si>
  <si>
    <t xml:space="preserve">         利息收入</t>
    <phoneticPr fontId="6" type="noConversion"/>
  </si>
  <si>
    <t xml:space="preserve">         财政补贴收入</t>
    <phoneticPr fontId="6" type="noConversion"/>
  </si>
  <si>
    <t>二、城乡居民基本养老保险基金收入</t>
    <phoneticPr fontId="6" type="noConversion"/>
  </si>
  <si>
    <t>三、机关事业单位基本养老保险基金收入</t>
    <phoneticPr fontId="6" type="noConversion"/>
  </si>
  <si>
    <t>四、职工基本医疗保险基金收入</t>
    <phoneticPr fontId="6" type="noConversion"/>
  </si>
  <si>
    <t xml:space="preserve">         利息收入</t>
    <phoneticPr fontId="6" type="noConversion"/>
  </si>
  <si>
    <t>五、居民基本医疗保险基金收入</t>
    <phoneticPr fontId="6" type="noConversion"/>
  </si>
  <si>
    <t xml:space="preserve">    其中：社会保险费收入</t>
    <phoneticPr fontId="6" type="noConversion"/>
  </si>
  <si>
    <t xml:space="preserve">         利息收入</t>
    <phoneticPr fontId="6" type="noConversion"/>
  </si>
  <si>
    <t>六、工伤保险基金本收入</t>
    <phoneticPr fontId="6" type="noConversion"/>
  </si>
  <si>
    <t>七、失业保险基金收入</t>
    <phoneticPr fontId="6" type="noConversion"/>
  </si>
  <si>
    <t>社会保险基金收入小计</t>
    <phoneticPr fontId="6" type="noConversion"/>
  </si>
  <si>
    <t>一、企业职工基本养老保险基金支出</t>
    <phoneticPr fontId="6" type="noConversion"/>
  </si>
  <si>
    <t xml:space="preserve">    其中:养老保险待遇支出</t>
    <phoneticPr fontId="6" type="noConversion"/>
  </si>
  <si>
    <t>二、城乡居民基本养老保险基金支出</t>
    <phoneticPr fontId="6" type="noConversion"/>
  </si>
  <si>
    <t>三、机关事业单位基本养老保险基金支出</t>
    <phoneticPr fontId="6" type="noConversion"/>
  </si>
  <si>
    <t>四、职工基本医疗保险基金支出</t>
    <phoneticPr fontId="6" type="noConversion"/>
  </si>
  <si>
    <t xml:space="preserve">    其中:基本医疗保险待遇支出</t>
    <phoneticPr fontId="6" type="noConversion"/>
  </si>
  <si>
    <t>五、居民基本医疗保险基金支出</t>
    <phoneticPr fontId="6" type="noConversion"/>
  </si>
  <si>
    <t>六、工伤保险基金本支出</t>
    <phoneticPr fontId="6" type="noConversion"/>
  </si>
  <si>
    <t xml:space="preserve">    其中:工伤保险待遇支出</t>
    <phoneticPr fontId="6" type="noConversion"/>
  </si>
  <si>
    <t>七、失业保险基金支出</t>
    <phoneticPr fontId="6" type="noConversion"/>
  </si>
  <si>
    <t xml:space="preserve">    其中:失业保险待遇支出</t>
    <phoneticPr fontId="6" type="noConversion"/>
  </si>
  <si>
    <t>社会保险基金支出小计</t>
    <phoneticPr fontId="6" type="noConversion"/>
  </si>
  <si>
    <t>其中：待遇支出</t>
    <phoneticPr fontId="6" type="noConversion"/>
  </si>
  <si>
    <t>表1</t>
  </si>
  <si>
    <t>表2</t>
  </si>
  <si>
    <t>2021年全区一般公共预算收入执行表</t>
    <phoneticPr fontId="6" type="noConversion"/>
  </si>
  <si>
    <t>2021年全区一般公共预算支出执行表</t>
    <phoneticPr fontId="6" type="noConversion"/>
  </si>
  <si>
    <t>2021年区本级一般公共预算收入执行表</t>
    <phoneticPr fontId="8" type="noConversion"/>
  </si>
  <si>
    <t>关于2021年区本级一般公共预算
收入执行情况的说明</t>
    <phoneticPr fontId="18" type="noConversion"/>
  </si>
  <si>
    <t>关于2021年区本级一般公共预算
支出执行情况的说明</t>
    <phoneticPr fontId="18" type="noConversion"/>
  </si>
  <si>
    <t>2021年区本级一般公共预算转移支付收入执行表</t>
    <phoneticPr fontId="3" type="noConversion"/>
  </si>
  <si>
    <t>2021年区本级一般公共预算转移支付支出执行表</t>
    <phoneticPr fontId="3" type="noConversion"/>
  </si>
  <si>
    <t>（分镇街）</t>
  </si>
  <si>
    <t>支      出</t>
  </si>
  <si>
    <t xml:space="preserve">小计 </t>
  </si>
  <si>
    <t>一般性转移支付</t>
  </si>
  <si>
    <t>专项转移支付</t>
  </si>
  <si>
    <t>补助镇街合计</t>
  </si>
  <si>
    <t>龙洲湾街道</t>
  </si>
  <si>
    <t>鱼洞街道</t>
  </si>
  <si>
    <t>李家沱街道</t>
  </si>
  <si>
    <t>花溪街道</t>
  </si>
  <si>
    <t>南泉街道</t>
  </si>
  <si>
    <t>界石镇</t>
  </si>
  <si>
    <t>南彭街道</t>
  </si>
  <si>
    <t>惠民街道</t>
  </si>
  <si>
    <t>木洞镇</t>
  </si>
  <si>
    <t>双河口镇</t>
  </si>
  <si>
    <t>麻柳嘴镇</t>
  </si>
  <si>
    <t>丰盛镇</t>
  </si>
  <si>
    <t>二圣镇</t>
  </si>
  <si>
    <t>东温泉镇</t>
  </si>
  <si>
    <t>姜家镇</t>
  </si>
  <si>
    <t>天星寺镇</t>
  </si>
  <si>
    <t>接龙镇</t>
  </si>
  <si>
    <t>石滩镇</t>
  </si>
  <si>
    <t>石龙镇</t>
  </si>
  <si>
    <t>一品街道</t>
  </si>
  <si>
    <t>跳石镇</t>
  </si>
  <si>
    <t>安澜镇</t>
  </si>
  <si>
    <t>莲花街道</t>
  </si>
  <si>
    <t>（分项目）</t>
  </si>
  <si>
    <t>一、一般性转移支付</t>
  </si>
  <si>
    <t>二、专项转移支付</t>
  </si>
  <si>
    <t>表8</t>
    <phoneticPr fontId="6" type="noConversion"/>
  </si>
  <si>
    <r>
      <t>2021</t>
    </r>
    <r>
      <rPr>
        <sz val="18"/>
        <color indexed="8"/>
        <rFont val="方正小标宋_GBK"/>
        <family val="4"/>
        <charset val="134"/>
      </rPr>
      <t>年区本级一般公共预算转移支付支出执行表</t>
    </r>
    <phoneticPr fontId="6" type="noConversion"/>
  </si>
  <si>
    <t>2021年全区政府性基金预算收入执行表</t>
    <phoneticPr fontId="6" type="noConversion"/>
  </si>
  <si>
    <t>2021年全区政府性基金预算支出执行表</t>
    <phoneticPr fontId="6" type="noConversion"/>
  </si>
  <si>
    <t>2021年区本级政府性基金预算收入执行表</t>
    <phoneticPr fontId="8" type="noConversion"/>
  </si>
  <si>
    <t>关于2021年区本级政府性基金预算
收入执行情况的说明</t>
    <phoneticPr fontId="6" type="noConversion"/>
  </si>
  <si>
    <t>2021年区本级政府性基金预算支出执行表</t>
    <phoneticPr fontId="8" type="noConversion"/>
  </si>
  <si>
    <t>关于2021年区本级政府性基金预算
支出执行情况的说明</t>
    <phoneticPr fontId="6" type="noConversion"/>
  </si>
  <si>
    <t>表13</t>
    <phoneticPr fontId="6" type="noConversion"/>
  </si>
  <si>
    <t>2021年区本级政府性基金预算转移支付收入执行表</t>
    <phoneticPr fontId="3" type="noConversion"/>
  </si>
  <si>
    <t>2021年区本级政府性基金预算转移支付支出执行表</t>
    <phoneticPr fontId="3" type="noConversion"/>
  </si>
  <si>
    <t>2021年全区国有资本经营预算收入执行表</t>
    <phoneticPr fontId="6" type="noConversion"/>
  </si>
  <si>
    <t>表16</t>
    <phoneticPr fontId="6" type="noConversion"/>
  </si>
  <si>
    <t>2021年全区国有资本经营预算支出执行表</t>
    <phoneticPr fontId="6" type="noConversion"/>
  </si>
  <si>
    <t>2021年区本级国有资本经营预算收入执行表</t>
    <phoneticPr fontId="8" type="noConversion"/>
  </si>
  <si>
    <t>关于2021年区本级国有资本经营预算
收入执行情况的说明</t>
    <phoneticPr fontId="6" type="noConversion"/>
  </si>
  <si>
    <t>表18</t>
    <phoneticPr fontId="6" type="noConversion"/>
  </si>
  <si>
    <t>2021年区本级国有资本经营预算支出执行表</t>
    <phoneticPr fontId="8" type="noConversion"/>
  </si>
  <si>
    <t>关于2021年区本级国有资本经营预算
支出执行情况的说明</t>
    <phoneticPr fontId="6" type="noConversion"/>
  </si>
  <si>
    <t>（按经济分类科目）</t>
    <phoneticPr fontId="4" type="noConversion"/>
  </si>
  <si>
    <t>代码</t>
    <phoneticPr fontId="66" type="noConversion"/>
  </si>
  <si>
    <t>支    出</t>
    <phoneticPr fontId="66" type="noConversion"/>
  </si>
  <si>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</si>
  <si>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</si>
  <si>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</si>
  <si>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</si>
  <si>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</si>
  <si>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</si>
  <si>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</si>
  <si>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</si>
  <si>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</si>
  <si>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</si>
  <si>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</si>
  <si>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</si>
  <si>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</si>
  <si>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</si>
  <si>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</si>
  <si>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</si>
  <si>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其他资本性支出</t>
  </si>
  <si>
    <t>对个人和家庭的补助</t>
  </si>
  <si>
    <t xml:space="preserve">  社会福利和救助</t>
  </si>
  <si>
    <t xml:space="preserve">  助学金</t>
  </si>
  <si>
    <t xml:space="preserve">  离退休费</t>
  </si>
  <si>
    <t xml:space="preserve">  其他对个人和家庭补助</t>
  </si>
  <si>
    <t>备注：“机关资本性支出（一）”是指除由发展改革部门安排的基本建设支出以外的机关和参公事业单位资本性支出。</t>
    <phoneticPr fontId="4" type="noConversion"/>
  </si>
  <si>
    <t>2021年巴南区一般公共预算基本支出执行表</t>
    <phoneticPr fontId="4" type="noConversion"/>
  </si>
  <si>
    <t>单位：万元</t>
    <phoneticPr fontId="6" type="noConversion"/>
  </si>
  <si>
    <t>2021年全区社会保险基金预算收入执行表</t>
    <phoneticPr fontId="6" type="noConversion"/>
  </si>
  <si>
    <t>关于2021年全区社会保险基金预算
执行情况的说明</t>
    <phoneticPr fontId="6" type="noConversion"/>
  </si>
  <si>
    <t>2022年全区一般公共预算收入预算表</t>
    <phoneticPr fontId="6" type="noConversion"/>
  </si>
  <si>
    <t>2022年全区一般公共预算支出预算表</t>
    <phoneticPr fontId="6" type="noConversion"/>
  </si>
  <si>
    <t>2022年区本级一般公共预算收入预算表</t>
    <phoneticPr fontId="8" type="noConversion"/>
  </si>
  <si>
    <t>关于2022年区本级一般公共预算
收入预算的说明</t>
    <phoneticPr fontId="6" type="noConversion"/>
  </si>
  <si>
    <t>单位：万元</t>
    <phoneticPr fontId="4" type="noConversion"/>
  </si>
  <si>
    <t>项         目</t>
  </si>
  <si>
    <t xml:space="preserve">2022年区本级一般公共预算本级支出预算表 </t>
    <phoneticPr fontId="18" type="noConversion"/>
  </si>
  <si>
    <t xml:space="preserve">2022年区本级一般公共预算本级基本支出预算表 </t>
    <phoneticPr fontId="18" type="noConversion"/>
  </si>
  <si>
    <t>关于2022年区本级一般公共预算
支出预算的说明</t>
    <phoneticPr fontId="6" type="noConversion"/>
  </si>
  <si>
    <t>2022年区本级一般公共预算转移支付收入预算表</t>
    <phoneticPr fontId="3" type="noConversion"/>
  </si>
  <si>
    <t>2022年区本级一般公共预算转移支付支出预算表</t>
    <phoneticPr fontId="3" type="noConversion"/>
  </si>
  <si>
    <t>2022年全区政府性基金预算收入预算表</t>
    <phoneticPr fontId="6" type="noConversion"/>
  </si>
  <si>
    <t>2022年全区政府性基金预算支出预算表</t>
    <phoneticPr fontId="6" type="noConversion"/>
  </si>
  <si>
    <t>2022年区本级政府性基金预算收入预算表</t>
    <phoneticPr fontId="8" type="noConversion"/>
  </si>
  <si>
    <t>关于2022年区本级政府性基金预算
收入预算的说明</t>
    <phoneticPr fontId="6" type="noConversion"/>
  </si>
  <si>
    <t>2022年区本级政府性基金预算支出预算表</t>
    <phoneticPr fontId="8" type="noConversion"/>
  </si>
  <si>
    <t>关于2022年区本级级政府性基金预算
支出预算的说明</t>
    <phoneticPr fontId="6" type="noConversion"/>
  </si>
  <si>
    <t>2022年区本级政府性基金预算转移支付收入预算表</t>
    <phoneticPr fontId="3" type="noConversion"/>
  </si>
  <si>
    <t>2022年区级政府性基金预算转移支付支出预算表</t>
    <phoneticPr fontId="3" type="noConversion"/>
  </si>
  <si>
    <t>2022年全区国有资本经营预算收入预算表</t>
    <phoneticPr fontId="6" type="noConversion"/>
  </si>
  <si>
    <t>2022年全区国有资本经营预算支出预算表</t>
    <phoneticPr fontId="6" type="noConversion"/>
  </si>
  <si>
    <t>2022年区本级国有资本经营预算收入预算表</t>
    <phoneticPr fontId="8" type="noConversion"/>
  </si>
  <si>
    <t>关于2022年区本级国有资本经营预算
收入预算的说明</t>
    <phoneticPr fontId="6" type="noConversion"/>
  </si>
  <si>
    <t>2022年区本级国有资本经营预算支出预算表</t>
    <phoneticPr fontId="8" type="noConversion"/>
  </si>
  <si>
    <t>关于2022年区本级国有资本经营预算
支出预算的说明</t>
    <phoneticPr fontId="6" type="noConversion"/>
  </si>
  <si>
    <t>2022年全区社会保险基金预算收入预算表</t>
    <phoneticPr fontId="6" type="noConversion"/>
  </si>
  <si>
    <t>2022年全区社会保险基金预算支出预算表</t>
    <phoneticPr fontId="6" type="noConversion"/>
  </si>
  <si>
    <t>关于2022年全区社会保险基金预算的说明</t>
    <phoneticPr fontId="6" type="noConversion"/>
  </si>
  <si>
    <t>单位：万元</t>
    <phoneticPr fontId="4" type="noConversion"/>
  </si>
  <si>
    <t>收      入</t>
    <phoneticPr fontId="4" type="noConversion"/>
  </si>
  <si>
    <t>预算数</t>
    <phoneticPr fontId="4" type="noConversion"/>
  </si>
  <si>
    <t>调整
预算数</t>
    <phoneticPr fontId="4" type="noConversion"/>
  </si>
  <si>
    <t>执行数</t>
    <phoneticPr fontId="4" type="noConversion"/>
  </si>
  <si>
    <t>执行数</t>
    <phoneticPr fontId="4" type="noConversion"/>
  </si>
  <si>
    <t>执行数为
上年决算
数的%</t>
    <phoneticPr fontId="4" type="noConversion"/>
  </si>
  <si>
    <t>支      出</t>
    <phoneticPr fontId="4" type="noConversion"/>
  </si>
  <si>
    <t>总  计</t>
    <phoneticPr fontId="4" type="noConversion"/>
  </si>
  <si>
    <t>本级收入合计</t>
  </si>
  <si>
    <t xml:space="preserve">    环境保护税</t>
    <phoneticPr fontId="4" type="noConversion"/>
  </si>
  <si>
    <t xml:space="preserve">    其他税收收入</t>
    <phoneticPr fontId="4" type="noConversion"/>
  </si>
  <si>
    <t>二十二、预备费</t>
  </si>
  <si>
    <t>二十三、其他支出</t>
  </si>
  <si>
    <t>二十四、债务付息支出</t>
  </si>
  <si>
    <t>二十五、债务发行费用支出</t>
  </si>
  <si>
    <t>转移性收入合计</t>
    <phoneticPr fontId="4" type="noConversion"/>
  </si>
  <si>
    <t>-</t>
    <phoneticPr fontId="18" type="noConversion"/>
  </si>
  <si>
    <t>转移性支出合计</t>
    <phoneticPr fontId="4" type="noConversion"/>
  </si>
  <si>
    <t>转移性支出合计</t>
    <phoneticPr fontId="4" type="noConversion"/>
  </si>
  <si>
    <t>三、动用预算稳定调节基金</t>
    <phoneticPr fontId="18" type="noConversion"/>
  </si>
  <si>
    <t>三、地方政府债务还本支出</t>
    <phoneticPr fontId="18" type="noConversion"/>
  </si>
  <si>
    <t>四、调入资金</t>
    <phoneticPr fontId="4" type="noConversion"/>
  </si>
  <si>
    <t xml:space="preserve">五、地方政府债务收入 </t>
    <phoneticPr fontId="4" type="noConversion"/>
  </si>
  <si>
    <t xml:space="preserve">    地方政府债券收入(新增）</t>
    <phoneticPr fontId="4" type="noConversion"/>
  </si>
  <si>
    <t>四、安排预算稳定调节基金</t>
  </si>
  <si>
    <t xml:space="preserve">    地方政府债券收入(再融资）</t>
    <phoneticPr fontId="18" type="noConversion"/>
  </si>
  <si>
    <t>六、上年结转</t>
    <phoneticPr fontId="4" type="noConversion"/>
  </si>
  <si>
    <t>2021年区本级一般公共预算收支执行表</t>
    <phoneticPr fontId="18" type="noConversion"/>
  </si>
  <si>
    <t>单位：万元</t>
    <phoneticPr fontId="18" type="noConversion"/>
  </si>
  <si>
    <t>支        出</t>
    <phoneticPr fontId="4" type="noConversion"/>
  </si>
  <si>
    <r>
      <rPr>
        <sz val="14"/>
        <rFont val="黑体"/>
        <family val="3"/>
        <charset val="134"/>
      </rPr>
      <t>执行数</t>
    </r>
    <phoneticPr fontId="4" type="noConversion"/>
  </si>
  <si>
    <t>其他支出</t>
  </si>
  <si>
    <t>移民补助</t>
  </si>
  <si>
    <t>基础设施建设和经济发展</t>
  </si>
  <si>
    <t>征地和拆迁补偿支出</t>
  </si>
  <si>
    <t>农村基础设施建设支出</t>
  </si>
  <si>
    <t>城市公共设施</t>
  </si>
  <si>
    <t>解决移民遗留问题</t>
  </si>
  <si>
    <t>三峡水库库区基金支出</t>
  </si>
  <si>
    <t>其他三峡水库库区基金支出</t>
  </si>
  <si>
    <t>教育</t>
  </si>
  <si>
    <t>节能环保</t>
  </si>
  <si>
    <t>交通运输</t>
  </si>
  <si>
    <t>住房保障</t>
  </si>
  <si>
    <t>注：本表详细反映2021年一般公共预算本级支出情况，按预算法要求细化到功能分类项级科目。</t>
  </si>
  <si>
    <t xml:space="preserve">                                </t>
    <phoneticPr fontId="18" type="noConversion"/>
  </si>
  <si>
    <t>2021年区本级一般公共预算本级支出执行表</t>
    <phoneticPr fontId="18" type="noConversion"/>
  </si>
  <si>
    <t>执行数</t>
    <phoneticPr fontId="6" type="noConversion"/>
  </si>
  <si>
    <t xml:space="preserve"> </t>
    <phoneticPr fontId="4" type="noConversion"/>
  </si>
  <si>
    <t>单位：万元</t>
    <phoneticPr fontId="4" type="noConversion"/>
  </si>
  <si>
    <t>收        入</t>
    <phoneticPr fontId="4" type="noConversion"/>
  </si>
  <si>
    <t>预算数</t>
    <phoneticPr fontId="4" type="noConversion"/>
  </si>
  <si>
    <t>调整
预算数</t>
    <phoneticPr fontId="4" type="noConversion"/>
  </si>
  <si>
    <t>执行数</t>
    <phoneticPr fontId="4" type="noConversion"/>
  </si>
  <si>
    <t>执行数
为变动
预算数的%</t>
    <phoneticPr fontId="4" type="noConversion"/>
  </si>
  <si>
    <t>执行数为
上年决算
数的%</t>
    <phoneticPr fontId="4" type="noConversion"/>
  </si>
  <si>
    <t>支        出</t>
    <phoneticPr fontId="4" type="noConversion"/>
  </si>
  <si>
    <t>调整
预算数</t>
    <phoneticPr fontId="4" type="noConversion"/>
  </si>
  <si>
    <t>执行数</t>
    <phoneticPr fontId="4" type="noConversion"/>
  </si>
  <si>
    <t>执行数为
上年决算
数的%</t>
    <phoneticPr fontId="4" type="noConversion"/>
  </si>
  <si>
    <t>总  计</t>
    <phoneticPr fontId="4" type="noConversion"/>
  </si>
  <si>
    <t>转移性收入合计</t>
    <phoneticPr fontId="4" type="noConversion"/>
  </si>
  <si>
    <t>—</t>
    <phoneticPr fontId="18" type="noConversion"/>
  </si>
  <si>
    <t>二、调出资金</t>
    <phoneticPr fontId="4" type="noConversion"/>
  </si>
  <si>
    <t>三、地方政府债务还本支出</t>
    <phoneticPr fontId="4" type="noConversion"/>
  </si>
  <si>
    <t xml:space="preserve">    地方政府其他债务还本支出
   </t>
    <phoneticPr fontId="4" type="noConversion"/>
  </si>
  <si>
    <t>注：1.本表直观反映2021年政府性基金预算收入与支出的平衡关系。
    2.收入总计（本级收入合计+转移性收入合计）=支出总计（本级支出合计+转移性支出合计）。</t>
  </si>
  <si>
    <t>2021年区本级政府性基金预算收支执行表</t>
    <phoneticPr fontId="4" type="noConversion"/>
  </si>
  <si>
    <t>表6</t>
    <phoneticPr fontId="4" type="noConversion"/>
  </si>
  <si>
    <t>支        出</t>
    <phoneticPr fontId="4" type="noConversion"/>
  </si>
  <si>
    <t>注：本表详细反映2021年政府性基金预算本级支出情况，按《预算法》要求细化到功能分类项级科目。</t>
  </si>
  <si>
    <t>2021年区本级政府性基金预算本级支出执行表</t>
    <phoneticPr fontId="4" type="noConversion"/>
  </si>
  <si>
    <t>表7</t>
    <phoneticPr fontId="4" type="noConversion"/>
  </si>
  <si>
    <t>（分地区）</t>
    <phoneticPr fontId="4" type="noConversion"/>
  </si>
  <si>
    <t>单位：万元</t>
    <phoneticPr fontId="4" type="noConversion"/>
  </si>
  <si>
    <t>区      县</t>
    <phoneticPr fontId="4" type="noConversion"/>
  </si>
  <si>
    <t>执行数</t>
    <phoneticPr fontId="4" type="noConversion"/>
  </si>
  <si>
    <t xml:space="preserve">2021年区本级政府性基金转移支付支出执行表 </t>
    <phoneticPr fontId="18" type="noConversion"/>
  </si>
  <si>
    <t>（分项目）</t>
    <phoneticPr fontId="4" type="noConversion"/>
  </si>
  <si>
    <t>项    目</t>
    <phoneticPr fontId="18" type="noConversion"/>
  </si>
  <si>
    <t xml:space="preserve">2021年区本级一般公共预算转移支付执行表 </t>
    <phoneticPr fontId="6" type="noConversion"/>
  </si>
  <si>
    <t>单位：万元</t>
    <phoneticPr fontId="18" type="noConversion"/>
  </si>
  <si>
    <t>收      入</t>
    <phoneticPr fontId="4" type="noConversion"/>
  </si>
  <si>
    <t>预算数</t>
    <phoneticPr fontId="4" type="noConversion"/>
  </si>
  <si>
    <t>执行数为
上年决算
数的%</t>
    <phoneticPr fontId="4" type="noConversion"/>
  </si>
  <si>
    <t>支       出</t>
    <phoneticPr fontId="4" type="noConversion"/>
  </si>
  <si>
    <t>总  计</t>
    <phoneticPr fontId="4" type="noConversion"/>
  </si>
  <si>
    <t>本级收入合计</t>
    <phoneticPr fontId="4" type="noConversion"/>
  </si>
  <si>
    <t xml:space="preserve">      其他国有企业资本金注入</t>
  </si>
  <si>
    <t>一、调出资金</t>
    <phoneticPr fontId="4" type="noConversion"/>
  </si>
  <si>
    <t>二、上年结转</t>
    <phoneticPr fontId="4" type="noConversion"/>
  </si>
  <si>
    <t>2021年区本级国有资本经营预算收支执行表</t>
    <phoneticPr fontId="4" type="noConversion"/>
  </si>
  <si>
    <t>单位：万元</t>
    <phoneticPr fontId="4" type="noConversion"/>
  </si>
  <si>
    <t>收      入</t>
    <phoneticPr fontId="4" type="noConversion"/>
  </si>
  <si>
    <t>预算数</t>
    <phoneticPr fontId="4" type="noConversion"/>
  </si>
  <si>
    <t>调整
预算数</t>
    <phoneticPr fontId="4" type="noConversion"/>
  </si>
  <si>
    <t>执行数</t>
    <phoneticPr fontId="4" type="noConversion"/>
  </si>
  <si>
    <t>执行数
为调整
预算数的%</t>
    <phoneticPr fontId="4" type="noConversion"/>
  </si>
  <si>
    <t>支       出</t>
    <phoneticPr fontId="4" type="noConversion"/>
  </si>
  <si>
    <t>执行数
为调整
预算数的%</t>
    <phoneticPr fontId="4" type="noConversion"/>
  </si>
  <si>
    <t>全市收入合计</t>
    <phoneticPr fontId="4" type="noConversion"/>
  </si>
  <si>
    <t>全市支出合计</t>
    <phoneticPr fontId="4" type="noConversion"/>
  </si>
  <si>
    <t>一、基本养老保险基金收入</t>
    <phoneticPr fontId="4" type="noConversion"/>
  </si>
  <si>
    <t>一、基本养老保险基金支出</t>
    <phoneticPr fontId="4" type="noConversion"/>
  </si>
  <si>
    <t>城镇企业职工基本养老保险基金</t>
    <phoneticPr fontId="4" type="noConversion"/>
  </si>
  <si>
    <t>城乡居民社会养老保险基金</t>
    <phoneticPr fontId="4" type="noConversion"/>
  </si>
  <si>
    <t>机关事业养老保险基金</t>
    <phoneticPr fontId="4" type="noConversion"/>
  </si>
  <si>
    <t>二、基本医疗保险基金收入</t>
    <phoneticPr fontId="4" type="noConversion"/>
  </si>
  <si>
    <t>二、基本医疗保险基金支出</t>
    <phoneticPr fontId="4" type="noConversion"/>
  </si>
  <si>
    <t>城镇职工基本医疗保险基金
（含生育保险）</t>
    <phoneticPr fontId="4" type="noConversion"/>
  </si>
  <si>
    <t>城镇职工基本医疗保险基金（含生育保险）</t>
    <phoneticPr fontId="4" type="noConversion"/>
  </si>
  <si>
    <t>城乡居民合作医疗保险基金</t>
    <phoneticPr fontId="4" type="noConversion"/>
  </si>
  <si>
    <t>三、失业保险基金收入</t>
    <phoneticPr fontId="4" type="noConversion"/>
  </si>
  <si>
    <t>三、失业保险基金支出</t>
    <phoneticPr fontId="4" type="noConversion"/>
  </si>
  <si>
    <t>四、工伤保险基金收入</t>
    <phoneticPr fontId="4" type="noConversion"/>
  </si>
  <si>
    <t>四、工伤保险基金支出</t>
    <phoneticPr fontId="4" type="noConversion"/>
  </si>
  <si>
    <t>本年收支结余</t>
    <phoneticPr fontId="4" type="noConversion"/>
  </si>
  <si>
    <t>2021年全区社会保险基金预算收支执行表</t>
    <phoneticPr fontId="4" type="noConversion"/>
  </si>
  <si>
    <t>项    目</t>
    <phoneticPr fontId="6" type="noConversion"/>
  </si>
  <si>
    <t>执行数为上年
决算数的%</t>
    <phoneticPr fontId="6" type="noConversion"/>
  </si>
  <si>
    <t>一、企业职工基本养老保险基金本年收支结余</t>
    <phoneticPr fontId="6" type="noConversion"/>
  </si>
  <si>
    <t xml:space="preserve">    企业职工基本养老保险基金年末滚存结余</t>
    <phoneticPr fontId="6" type="noConversion"/>
  </si>
  <si>
    <t>二、城乡居民基本养老保险基金本年收支结余</t>
    <phoneticPr fontId="6" type="noConversion"/>
  </si>
  <si>
    <t xml:space="preserve">    城乡居民基本养老保险基金年末滚存结余</t>
    <phoneticPr fontId="6" type="noConversion"/>
  </si>
  <si>
    <t>三、机关事业单位基本养老保险基金本年收支结余</t>
    <phoneticPr fontId="6" type="noConversion"/>
  </si>
  <si>
    <t xml:space="preserve">    机关事业单位基本养老保险基金年末滚存结余</t>
    <phoneticPr fontId="6" type="noConversion"/>
  </si>
  <si>
    <t>四、职工基本医疗保险基金本年收支结余</t>
    <phoneticPr fontId="6" type="noConversion"/>
  </si>
  <si>
    <t xml:space="preserve">    职工基本医疗保险基金年末滚存结余</t>
    <phoneticPr fontId="6" type="noConversion"/>
  </si>
  <si>
    <t>五、居民基本医疗保险基金本年收支结余</t>
    <phoneticPr fontId="6" type="noConversion"/>
  </si>
  <si>
    <t xml:space="preserve">    居民基本医疗保险基金年末滚存结余</t>
    <phoneticPr fontId="6" type="noConversion"/>
  </si>
  <si>
    <t>六、工伤保险基金本年收支结余</t>
    <phoneticPr fontId="6" type="noConversion"/>
  </si>
  <si>
    <t xml:space="preserve">    工伤保险基金年末滚存结余</t>
    <phoneticPr fontId="6" type="noConversion"/>
  </si>
  <si>
    <t>七、失业保险基金本年收支结余</t>
    <phoneticPr fontId="6" type="noConversion"/>
  </si>
  <si>
    <t xml:space="preserve">    失业保险基金年末滚存结余</t>
    <phoneticPr fontId="6" type="noConversion"/>
  </si>
  <si>
    <t>社会保险基金本年收支结余</t>
    <phoneticPr fontId="6" type="noConversion"/>
  </si>
  <si>
    <t>社会保险基金年末滚存结余</t>
    <phoneticPr fontId="6" type="noConversion"/>
  </si>
  <si>
    <t>2021年全区社会保险基金预算结余执行表</t>
    <phoneticPr fontId="18" type="noConversion"/>
  </si>
  <si>
    <t>支      出</t>
    <phoneticPr fontId="4" type="noConversion"/>
  </si>
  <si>
    <t>预算数为上年预算数的%</t>
    <phoneticPr fontId="4" type="noConversion"/>
  </si>
  <si>
    <t>九、卫生健康支出</t>
    <phoneticPr fontId="4" type="noConversion"/>
  </si>
  <si>
    <t>十四、资源勘探工业信息等支出</t>
    <phoneticPr fontId="18" type="noConversion"/>
  </si>
  <si>
    <t>十七、援助其他地区支出</t>
    <phoneticPr fontId="18" type="noConversion"/>
  </si>
  <si>
    <t>十八、自然资源海洋气象等支出</t>
    <phoneticPr fontId="4" type="noConversion"/>
  </si>
  <si>
    <t>二十五、债务发行费用支出</t>
    <phoneticPr fontId="18" type="noConversion"/>
  </si>
  <si>
    <t>转移性收入合计</t>
    <phoneticPr fontId="4" type="noConversion"/>
  </si>
  <si>
    <t>转移性支出合计</t>
    <phoneticPr fontId="4" type="noConversion"/>
  </si>
  <si>
    <t>三、动用预算稳定调节基金</t>
    <phoneticPr fontId="4" type="noConversion"/>
  </si>
  <si>
    <t>四、调入资金</t>
    <phoneticPr fontId="18" type="noConversion"/>
  </si>
  <si>
    <t xml:space="preserve">    地方政府债券还本支出(再融资）</t>
    <phoneticPr fontId="4" type="noConversion"/>
  </si>
  <si>
    <t xml:space="preserve">注：1.本表直观反映2022年一般公共预算收入与支出的平衡关系。
    2.收入总计（本级收入合计+转移性收入合计）=支出总计（本级支出合计+转移性支出合计）。
   </t>
  </si>
  <si>
    <t xml:space="preserve">2022年区本级一般公共预算收支预算表 </t>
    <phoneticPr fontId="18" type="noConversion"/>
  </si>
  <si>
    <t>（按功能分类科目的基本支出和项目支出）</t>
    <phoneticPr fontId="4" type="noConversion"/>
  </si>
  <si>
    <t>预 算 数</t>
    <phoneticPr fontId="4" type="noConversion"/>
  </si>
  <si>
    <t>小计</t>
    <phoneticPr fontId="4" type="noConversion"/>
  </si>
  <si>
    <t>基本支出</t>
    <phoneticPr fontId="4" type="noConversion"/>
  </si>
  <si>
    <t>项目支出</t>
    <phoneticPr fontId="4" type="noConversion"/>
  </si>
  <si>
    <t>一般公共服务支出</t>
  </si>
  <si>
    <t>外交支出</t>
  </si>
  <si>
    <t>国防支出</t>
  </si>
  <si>
    <t>公共安全支出</t>
  </si>
  <si>
    <t>教育支出</t>
  </si>
  <si>
    <t>科学技术支出</t>
  </si>
  <si>
    <t>社会保障和就业支出</t>
  </si>
  <si>
    <t>医疗卫生与计划生育支出</t>
  </si>
  <si>
    <t>节能环保支出</t>
  </si>
  <si>
    <t>城乡社区支出</t>
  </si>
  <si>
    <t>农林水支出</t>
  </si>
  <si>
    <t>交通运输支出</t>
  </si>
  <si>
    <t>商业服务业等支出</t>
  </si>
  <si>
    <t>金融支出</t>
  </si>
  <si>
    <t>援助其他地区支出</t>
  </si>
  <si>
    <t>国土海洋气象等支出</t>
  </si>
  <si>
    <t>住房保障支出</t>
  </si>
  <si>
    <t>粮油物资储备支出</t>
  </si>
  <si>
    <t>预备费</t>
  </si>
  <si>
    <t>债务付息支出</t>
  </si>
  <si>
    <t>（按经济分类科目）</t>
    <phoneticPr fontId="4" type="noConversion"/>
  </si>
  <si>
    <t xml:space="preserve">           支       出</t>
    <phoneticPr fontId="4" type="noConversion"/>
  </si>
  <si>
    <t>本级基本支出合计</t>
    <phoneticPr fontId="4" type="noConversion"/>
  </si>
  <si>
    <t>转移支付合计</t>
    <phoneticPr fontId="18" type="noConversion"/>
  </si>
  <si>
    <t>一般性转移支付</t>
    <phoneticPr fontId="18" type="noConversion"/>
  </si>
  <si>
    <t>专项转移支付</t>
    <phoneticPr fontId="4" type="noConversion"/>
  </si>
  <si>
    <t>注：本表直观反映预算安排中市级对各区县的补助情况。按照预算法实施条例规定，一般性转移支付应当分地区编制，转移支付应当分地区、分项目编制。</t>
    <phoneticPr fontId="18" type="noConversion"/>
  </si>
  <si>
    <t xml:space="preserve">2022年区本级一般公共预算转移支付支出预算表 </t>
    <phoneticPr fontId="18" type="noConversion"/>
  </si>
  <si>
    <t>表17</t>
    <phoneticPr fontId="4" type="noConversion"/>
  </si>
  <si>
    <t>预 算 数</t>
    <phoneticPr fontId="4" type="noConversion"/>
  </si>
  <si>
    <t xml:space="preserve">2022年区本级级一般公共预算转移支付支出预算表 </t>
    <phoneticPr fontId="6" type="noConversion"/>
  </si>
  <si>
    <t>收        入</t>
    <phoneticPr fontId="4" type="noConversion"/>
  </si>
  <si>
    <t>支        出</t>
    <phoneticPr fontId="4" type="noConversion"/>
  </si>
  <si>
    <t>本级收入合计</t>
    <phoneticPr fontId="4" type="noConversion"/>
  </si>
  <si>
    <t>本级支出合计</t>
    <phoneticPr fontId="4" type="noConversion"/>
  </si>
  <si>
    <t>六、债务付息支出</t>
    <phoneticPr fontId="4" type="noConversion"/>
  </si>
  <si>
    <t>二、调出资金</t>
    <phoneticPr fontId="18" type="noConversion"/>
  </si>
  <si>
    <t>注：1.本表直观反映2022年政府性基金预算收入与支出的平衡关系。
    2.收入总计（本级收入合计+转移性收入合计）=支出总计（本级支出合计+转移性支出合计）。</t>
  </si>
  <si>
    <t xml:space="preserve">2022年区本级政府性基金预算收支预算表 </t>
    <phoneticPr fontId="4" type="noConversion"/>
  </si>
  <si>
    <t>注：本表详细反映2022年政府性基金预算本级支出安排情况，按《预算法》要求细化到功能分类项级科目。</t>
  </si>
  <si>
    <t xml:space="preserve">2022年区本级政府性基金预算本级支出预算表 </t>
    <phoneticPr fontId="18"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</si>
  <si>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4" type="noConversion"/>
  </si>
  <si>
    <t>国有土地使用权出让收入安排的支出</t>
  </si>
  <si>
    <t>三峡后续工作</t>
  </si>
  <si>
    <t>注：本表详细反映2022年一般公共预算支出情况，按预算法要求细化到功能分类项级科目。</t>
    <phoneticPr fontId="18" type="noConversion"/>
  </si>
  <si>
    <t>表21</t>
    <phoneticPr fontId="18" type="noConversion"/>
  </si>
  <si>
    <t xml:space="preserve">2021年区本级政府性基金预算转移支付支出预算表 </t>
    <phoneticPr fontId="18" type="noConversion"/>
  </si>
  <si>
    <t>表20</t>
    <phoneticPr fontId="4" type="noConversion"/>
  </si>
  <si>
    <t>单位：万元</t>
    <phoneticPr fontId="4" type="noConversion"/>
  </si>
  <si>
    <t>收        入</t>
    <phoneticPr fontId="4" type="noConversion"/>
  </si>
  <si>
    <t>预算数</t>
    <phoneticPr fontId="4" type="noConversion"/>
  </si>
  <si>
    <t>支        出</t>
    <phoneticPr fontId="4" type="noConversion"/>
  </si>
  <si>
    <t>总  计</t>
    <phoneticPr fontId="4" type="noConversion"/>
  </si>
  <si>
    <t>本级支出合计</t>
    <phoneticPr fontId="4" type="noConversion"/>
  </si>
  <si>
    <t xml:space="preserve">  其他国有资本经营预算支出  </t>
  </si>
  <si>
    <t>转移性收入合计</t>
    <phoneticPr fontId="4" type="noConversion"/>
  </si>
  <si>
    <t>转移性支出合计</t>
    <phoneticPr fontId="4" type="noConversion"/>
  </si>
  <si>
    <t xml:space="preserve">    调出资金</t>
    <phoneticPr fontId="18" type="noConversion"/>
  </si>
  <si>
    <t xml:space="preserve">2022年区本级国有资本经营预算收支预算表 </t>
    <phoneticPr fontId="18" type="noConversion"/>
  </si>
  <si>
    <t>单位：万元</t>
    <phoneticPr fontId="4" type="noConversion"/>
  </si>
  <si>
    <t>收      入</t>
    <phoneticPr fontId="4" type="noConversion"/>
  </si>
  <si>
    <t>预算数</t>
    <phoneticPr fontId="4" type="noConversion"/>
  </si>
  <si>
    <t>支       出</t>
    <phoneticPr fontId="4" type="noConversion"/>
  </si>
  <si>
    <t>总  计</t>
    <phoneticPr fontId="4" type="noConversion"/>
  </si>
  <si>
    <t>全市收入合计</t>
    <phoneticPr fontId="4" type="noConversion"/>
  </si>
  <si>
    <t>全市支出合计</t>
    <phoneticPr fontId="4" type="noConversion"/>
  </si>
  <si>
    <t>一、基本养老保险基金收入</t>
    <phoneticPr fontId="4" type="noConversion"/>
  </si>
  <si>
    <t>一、基本养老保险基金支出</t>
    <phoneticPr fontId="4" type="noConversion"/>
  </si>
  <si>
    <t>城镇企业职工基本养老保险基金</t>
    <phoneticPr fontId="4" type="noConversion"/>
  </si>
  <si>
    <t>城乡居民社会养老保险基金</t>
    <phoneticPr fontId="4" type="noConversion"/>
  </si>
  <si>
    <t>机关事业养老保险基金</t>
    <phoneticPr fontId="4" type="noConversion"/>
  </si>
  <si>
    <t>二、基本医疗保险基金收入</t>
    <phoneticPr fontId="4" type="noConversion"/>
  </si>
  <si>
    <t>二、基本医疗保险基金支出</t>
    <phoneticPr fontId="4" type="noConversion"/>
  </si>
  <si>
    <t>城镇职工基本医疗保险基金
（含生育保险）</t>
    <phoneticPr fontId="4" type="noConversion"/>
  </si>
  <si>
    <t>城镇职工基本医疗保险基金（含生育保险）</t>
    <phoneticPr fontId="4" type="noConversion"/>
  </si>
  <si>
    <t>城乡居民合作医疗保险基金</t>
    <phoneticPr fontId="4" type="noConversion"/>
  </si>
  <si>
    <t>三、失业保险基金收入</t>
    <phoneticPr fontId="4" type="noConversion"/>
  </si>
  <si>
    <t>三、失业保险基金支出</t>
    <phoneticPr fontId="4" type="noConversion"/>
  </si>
  <si>
    <t>四、工伤保险基金收入</t>
    <phoneticPr fontId="4" type="noConversion"/>
  </si>
  <si>
    <t>四、工伤保险基金支出</t>
    <phoneticPr fontId="4" type="noConversion"/>
  </si>
  <si>
    <t>本年收支结余</t>
    <phoneticPr fontId="4" type="noConversion"/>
  </si>
  <si>
    <t xml:space="preserve">      </t>
    <phoneticPr fontId="4" type="noConversion"/>
  </si>
  <si>
    <t>2022年全区社会保险基金预算收支预算表</t>
    <phoneticPr fontId="18" type="noConversion"/>
  </si>
  <si>
    <t>表24</t>
    <phoneticPr fontId="4" type="noConversion"/>
  </si>
  <si>
    <t>2021年执行数</t>
    <phoneticPr fontId="6" type="noConversion"/>
  </si>
  <si>
    <t>2022年预算数</t>
    <phoneticPr fontId="6" type="noConversion"/>
  </si>
  <si>
    <t>执行数为上年
执行数的%</t>
    <phoneticPr fontId="6" type="noConversion"/>
  </si>
  <si>
    <t>2022年全区社会保险基金预算结余预算表</t>
    <phoneticPr fontId="6" type="noConversion"/>
  </si>
  <si>
    <t>重庆市巴南区2021年预算执行情况和
2022年预算（草案）</t>
    <phoneticPr fontId="6" type="noConversion"/>
  </si>
  <si>
    <t>表3</t>
    <phoneticPr fontId="4" type="noConversion"/>
  </si>
  <si>
    <t>表4</t>
    <phoneticPr fontId="6" type="noConversion"/>
  </si>
  <si>
    <t>表5</t>
    <phoneticPr fontId="6" type="noConversion"/>
  </si>
  <si>
    <t>表9</t>
    <phoneticPr fontId="6" type="noConversion"/>
  </si>
  <si>
    <t>表10</t>
    <phoneticPr fontId="6" type="noConversion"/>
  </si>
  <si>
    <t>表11</t>
    <phoneticPr fontId="6" type="noConversion"/>
  </si>
  <si>
    <t>表12</t>
    <phoneticPr fontId="6" type="noConversion"/>
  </si>
  <si>
    <t>表14</t>
    <phoneticPr fontId="4" type="noConversion"/>
  </si>
  <si>
    <t>表15</t>
    <phoneticPr fontId="6" type="noConversion"/>
  </si>
  <si>
    <t>表19</t>
    <phoneticPr fontId="6" type="noConversion"/>
  </si>
  <si>
    <t>表22</t>
    <phoneticPr fontId="6" type="noConversion"/>
  </si>
  <si>
    <t>表23</t>
    <phoneticPr fontId="6" type="noConversion"/>
  </si>
  <si>
    <t>表25</t>
    <phoneticPr fontId="6" type="noConversion"/>
  </si>
  <si>
    <t>表26</t>
    <phoneticPr fontId="6" type="noConversion"/>
  </si>
  <si>
    <t>表33</t>
    <phoneticPr fontId="6" type="noConversion"/>
  </si>
  <si>
    <t>表34</t>
    <phoneticPr fontId="4" type="noConversion"/>
  </si>
  <si>
    <t>表35</t>
    <phoneticPr fontId="6" type="noConversion"/>
  </si>
  <si>
    <t>表38</t>
    <phoneticPr fontId="4" type="noConversion"/>
  </si>
  <si>
    <t>表42</t>
    <phoneticPr fontId="4" type="noConversion"/>
  </si>
  <si>
    <t>表44</t>
    <phoneticPr fontId="6" type="noConversion"/>
  </si>
  <si>
    <t>表47</t>
    <phoneticPr fontId="6" type="noConversion"/>
  </si>
  <si>
    <t>表54</t>
    <phoneticPr fontId="6" type="noConversion"/>
  </si>
  <si>
    <t>表57</t>
    <phoneticPr fontId="6" type="noConversion"/>
  </si>
  <si>
    <t>表58</t>
    <phoneticPr fontId="6" type="noConversion"/>
  </si>
  <si>
    <t>2021年区本级国有资本经营预算支出执行表</t>
    <phoneticPr fontId="4" type="noConversion"/>
  </si>
  <si>
    <t>表28</t>
    <phoneticPr fontId="6" type="noConversion"/>
  </si>
  <si>
    <t>表29</t>
    <phoneticPr fontId="6" type="noConversion"/>
  </si>
  <si>
    <t>表30</t>
    <phoneticPr fontId="4" type="noConversion"/>
  </si>
  <si>
    <t>表31</t>
    <phoneticPr fontId="4" type="noConversion"/>
  </si>
  <si>
    <t>表32</t>
    <phoneticPr fontId="6" type="noConversion"/>
  </si>
  <si>
    <t xml:space="preserve">    资源税</t>
    <phoneticPr fontId="6" type="noConversion"/>
  </si>
  <si>
    <t xml:space="preserve">    资源税</t>
    <phoneticPr fontId="6" type="noConversion"/>
  </si>
  <si>
    <t xml:space="preserve">    土地增值税</t>
    <phoneticPr fontId="6" type="noConversion"/>
  </si>
  <si>
    <t xml:space="preserve">    土地增值税</t>
    <phoneticPr fontId="6" type="noConversion"/>
  </si>
  <si>
    <t xml:space="preserve">    耕地占用税</t>
    <phoneticPr fontId="6" type="noConversion"/>
  </si>
  <si>
    <t xml:space="preserve">    耕地占用税</t>
    <phoneticPr fontId="6" type="noConversion"/>
  </si>
  <si>
    <t xml:space="preserve">    契税</t>
    <phoneticPr fontId="6" type="noConversion"/>
  </si>
  <si>
    <t xml:space="preserve">    契税</t>
    <phoneticPr fontId="6" type="noConversion"/>
  </si>
  <si>
    <t xml:space="preserve">    烟叶税</t>
    <phoneticPr fontId="6" type="noConversion"/>
  </si>
  <si>
    <t xml:space="preserve">    烟叶税</t>
    <phoneticPr fontId="6" type="noConversion"/>
  </si>
  <si>
    <t>收入合计</t>
    <phoneticPr fontId="4" type="noConversion"/>
  </si>
  <si>
    <t>支出合计</t>
    <phoneticPr fontId="6" type="noConversion"/>
  </si>
  <si>
    <t>二十二、其他支出</t>
    <phoneticPr fontId="6" type="noConversion"/>
  </si>
  <si>
    <t>二十三、债务付息支出</t>
    <phoneticPr fontId="6" type="noConversion"/>
  </si>
  <si>
    <t>二十四、债务发行费用支出</t>
    <phoneticPr fontId="6" type="noConversion"/>
  </si>
  <si>
    <t>总  计</t>
    <phoneticPr fontId="4" type="noConversion"/>
  </si>
  <si>
    <t>一、税收收入</t>
    <phoneticPr fontId="18" type="noConversion"/>
  </si>
  <si>
    <t>一、市级补助收入</t>
    <phoneticPr fontId="4" type="noConversion"/>
  </si>
  <si>
    <t>二、镇街上解收入</t>
    <phoneticPr fontId="6" type="noConversion"/>
  </si>
  <si>
    <t>执行数
为调整
预算数的%</t>
    <phoneticPr fontId="4" type="noConversion"/>
  </si>
  <si>
    <t>一、上解支出</t>
    <phoneticPr fontId="6" type="noConversion"/>
  </si>
  <si>
    <t>二、补助镇街支出</t>
    <phoneticPr fontId="6" type="noConversion"/>
  </si>
  <si>
    <t>五、结转下年</t>
    <phoneticPr fontId="6" type="noConversion"/>
  </si>
  <si>
    <t>地方政府一般债务还本支出</t>
  </si>
  <si>
    <t>地方政府专项债务还本支出</t>
  </si>
  <si>
    <t xml:space="preserve">    环境保护税</t>
    <phoneticPr fontId="4" type="noConversion"/>
  </si>
  <si>
    <t xml:space="preserve">    其他税收收入</t>
    <phoneticPr fontId="4" type="noConversion"/>
  </si>
  <si>
    <t>二、非税收入</t>
    <phoneticPr fontId="6" type="noConversion"/>
  </si>
  <si>
    <t xml:space="preserve">    专项收入</t>
    <phoneticPr fontId="6" type="noConversion"/>
  </si>
  <si>
    <t xml:space="preserve">    行政事业性收费收入</t>
    <phoneticPr fontId="6" type="noConversion"/>
  </si>
  <si>
    <t xml:space="preserve">    罚没收入</t>
    <phoneticPr fontId="6" type="noConversion"/>
  </si>
  <si>
    <t xml:space="preserve">    国有资源(资产)有偿使用收入</t>
    <phoneticPr fontId="6" type="noConversion"/>
  </si>
  <si>
    <t xml:space="preserve">    捐赠收入</t>
    <phoneticPr fontId="6" type="noConversion"/>
  </si>
  <si>
    <t xml:space="preserve">    政府住房基金收入</t>
    <phoneticPr fontId="6" type="noConversion"/>
  </si>
  <si>
    <t xml:space="preserve">    其他收入</t>
    <phoneticPr fontId="6" type="noConversion"/>
  </si>
  <si>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</si>
  <si>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</si>
  <si>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</si>
  <si>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</si>
  <si>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</si>
  <si>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</si>
  <si>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</si>
  <si>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</si>
  <si>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</si>
  <si>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</si>
  <si>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</si>
  <si>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</si>
  <si>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</si>
  <si>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</si>
  <si>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</si>
  <si>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</si>
  <si>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</si>
  <si>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</si>
  <si>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</si>
  <si>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</si>
  <si>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</si>
  <si>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其他支出</t>
  </si>
  <si>
    <t xml:space="preserve">  债务付息支出</t>
  </si>
  <si>
    <t xml:space="preserve">  债务发行费用支出</t>
  </si>
  <si>
    <t>合    计</t>
    <phoneticPr fontId="6" type="noConversion"/>
  </si>
  <si>
    <t>2021年区本级一般公共预算支出执行表</t>
    <phoneticPr fontId="8" type="noConversion"/>
  </si>
  <si>
    <t>合计</t>
    <phoneticPr fontId="18" type="noConversion"/>
  </si>
  <si>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</si>
  <si>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</si>
  <si>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</si>
  <si>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</si>
  <si>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</si>
  <si>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</si>
  <si>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</si>
  <si>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</si>
  <si>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政协事务</t>
  </si>
  <si>
    <t xml:space="preserve">      政协会议</t>
  </si>
  <si>
    <t xml:space="preserve">      参政议政</t>
  </si>
  <si>
    <t xml:space="preserve">      其他政协事务支出</t>
  </si>
  <si>
    <t xml:space="preserve">    政府办公厅(室)及相关机构事务</t>
  </si>
  <si>
    <t xml:space="preserve">      机关服务</t>
  </si>
  <si>
    <t xml:space="preserve">      政务公开审批</t>
  </si>
  <si>
    <t xml:space="preserve">      信访事务</t>
  </si>
  <si>
    <t xml:space="preserve">      其他政府办公厅(室)及相关机构事务支出</t>
  </si>
  <si>
    <t xml:space="preserve">    发展与改革事务</t>
  </si>
  <si>
    <t xml:space="preserve">      战略规划与实施</t>
  </si>
  <si>
    <t xml:space="preserve">      其他发展与改革事务支出</t>
  </si>
  <si>
    <t xml:space="preserve">    统计信息事务</t>
  </si>
  <si>
    <t xml:space="preserve">      信息事务</t>
  </si>
  <si>
    <t xml:space="preserve">      专项统计业务</t>
  </si>
  <si>
    <t xml:space="preserve">      专项普查活动</t>
  </si>
  <si>
    <t xml:space="preserve">      统计抽样调查</t>
  </si>
  <si>
    <t xml:space="preserve">    财政事务</t>
  </si>
  <si>
    <t xml:space="preserve">      预算改革业务</t>
  </si>
  <si>
    <t xml:space="preserve">      财政监察</t>
  </si>
  <si>
    <t xml:space="preserve">      其他财政事务支出</t>
  </si>
  <si>
    <t xml:space="preserve">    税收事务</t>
  </si>
  <si>
    <t xml:space="preserve">  　  税收业务</t>
  </si>
  <si>
    <t xml:space="preserve">    审计事务</t>
  </si>
  <si>
    <t xml:space="preserve">      审计业务</t>
  </si>
  <si>
    <t xml:space="preserve">    纪检监察事务</t>
  </si>
  <si>
    <t xml:space="preserve">    商贸事务</t>
  </si>
  <si>
    <t xml:space="preserve">      招商引资</t>
  </si>
  <si>
    <t xml:space="preserve">    档案事务</t>
  </si>
  <si>
    <t xml:space="preserve">      档案馆</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</si>
  <si>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</si>
  <si>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</si>
  <si>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</si>
  <si>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</si>
  <si>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</si>
  <si>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</si>
  <si>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</si>
  <si>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</si>
  <si>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</si>
  <si>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</si>
  <si>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</si>
  <si>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</si>
  <si>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</si>
  <si>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</si>
  <si>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其他共产党事务支出</t>
  </si>
  <si>
    <t xml:space="preserve">      其他共产党事务支出</t>
  </si>
  <si>
    <t xml:space="preserve">    网信事务</t>
  </si>
  <si>
    <t xml:space="preserve">    市场监督管理事务</t>
  </si>
  <si>
    <t xml:space="preserve">      其他市场监督管理事务</t>
  </si>
  <si>
    <t xml:space="preserve">    其他一般公共服务支出</t>
  </si>
  <si>
    <t xml:space="preserve">      其他一般公共服务支出</t>
  </si>
  <si>
    <t xml:space="preserve">    国防动员</t>
  </si>
  <si>
    <t xml:space="preserve">      人民防空</t>
  </si>
  <si>
    <t xml:space="preserve">      预备役部队</t>
  </si>
  <si>
    <t xml:space="preserve">      民兵</t>
  </si>
  <si>
    <t xml:space="preserve">      其他国防动员支出</t>
  </si>
  <si>
    <t xml:space="preserve">    公安</t>
  </si>
  <si>
    <t xml:space="preserve">      信息化建设</t>
  </si>
  <si>
    <t xml:space="preserve">      执法办案</t>
  </si>
  <si>
    <t xml:space="preserve">      特勤业务</t>
  </si>
  <si>
    <t xml:space="preserve">      其他公安支出</t>
  </si>
  <si>
    <t xml:space="preserve">    司法</t>
  </si>
  <si>
    <t xml:space="preserve">      基层司法业务</t>
  </si>
  <si>
    <t xml:space="preserve">      普法宣传</t>
  </si>
  <si>
    <t xml:space="preserve">      公共法律服务</t>
  </si>
  <si>
    <t xml:space="preserve">      国家统一法律职业资格考试</t>
  </si>
  <si>
    <t xml:space="preserve">      社区矫正</t>
  </si>
  <si>
    <t xml:space="preserve">      法制建设</t>
  </si>
  <si>
    <t xml:space="preserve">      其他司法支出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</si>
  <si>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</si>
  <si>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</si>
  <si>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</si>
  <si>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</si>
  <si>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</si>
  <si>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</si>
  <si>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</si>
  <si>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</si>
  <si>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</si>
  <si>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</si>
  <si>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</si>
  <si>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</si>
  <si>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</si>
  <si>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技校教育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</si>
  <si>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</si>
  <si>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</si>
  <si>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</si>
  <si>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</si>
  <si>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</si>
  <si>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</si>
  <si>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</si>
  <si>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其他进修及培训</t>
  </si>
  <si>
    <t xml:space="preserve">    其他教育支出</t>
  </si>
  <si>
    <t xml:space="preserve">      其他教育支出</t>
  </si>
  <si>
    <t xml:space="preserve">    科学技术管理事务</t>
  </si>
  <si>
    <t xml:space="preserve">      其他科学技术管理事务支出</t>
  </si>
  <si>
    <t xml:space="preserve">    技术研究与开发</t>
  </si>
  <si>
    <t xml:space="preserve">      其他技术研究与开发支出</t>
  </si>
  <si>
    <t xml:space="preserve">    科学技术普及</t>
  </si>
  <si>
    <t xml:space="preserve">      机构运行</t>
  </si>
  <si>
    <t xml:space="preserve">      科普活动</t>
  </si>
  <si>
    <t xml:space="preserve">    其他科学技术支出</t>
  </si>
  <si>
    <t xml:space="preserve">      其他科学技术支出</t>
  </si>
  <si>
    <t xml:space="preserve">    文化和旅游</t>
  </si>
  <si>
    <t xml:space="preserve">      图书馆</t>
  </si>
  <si>
    <t xml:space="preserve">      文化活动</t>
  </si>
  <si>
    <t xml:space="preserve">      群众文化</t>
  </si>
  <si>
    <t xml:space="preserve">      文化和旅游交流与合作</t>
  </si>
  <si>
    <t xml:space="preserve">      文化创作与保护</t>
  </si>
  <si>
    <t xml:space="preserve">      文化和旅游市场管理</t>
  </si>
  <si>
    <t xml:space="preserve">      文化和旅游管理事务</t>
  </si>
  <si>
    <t xml:space="preserve">      其他文化和旅游支出</t>
  </si>
  <si>
    <t xml:space="preserve">    文物</t>
  </si>
  <si>
    <t xml:space="preserve">      文物保护</t>
  </si>
  <si>
    <t xml:space="preserve">    体育</t>
  </si>
  <si>
    <t xml:space="preserve">      体育场馆</t>
  </si>
  <si>
    <t xml:space="preserve">      群众体育</t>
  </si>
  <si>
    <t xml:space="preserve">      其他体育支出</t>
  </si>
  <si>
    <t xml:space="preserve">    新闻出版电影</t>
  </si>
  <si>
    <t xml:space="preserve">      出版发行</t>
  </si>
  <si>
    <t xml:space="preserve">    广播电视</t>
  </si>
  <si>
    <t xml:space="preserve">      广播电视事务</t>
  </si>
  <si>
    <t xml:space="preserve">    其他文化旅游体育与传媒支出</t>
  </si>
  <si>
    <t xml:space="preserve">      宣传文化发展专项支出</t>
  </si>
  <si>
    <t xml:space="preserve">      其他文化旅游体育与传媒支出</t>
  </si>
  <si>
    <t xml:space="preserve">    人力资源和社会保障管理事务</t>
  </si>
  <si>
    <t xml:space="preserve">      劳动保障监察</t>
  </si>
  <si>
    <t xml:space="preserve">      就业管理事务</t>
  </si>
  <si>
    <t xml:space="preserve">      社会保险经办机构</t>
  </si>
  <si>
    <t xml:space="preserve">      劳动关系和维权</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</si>
  <si>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</si>
  <si>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</si>
  <si>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</si>
  <si>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</si>
  <si>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</si>
  <si>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</si>
  <si>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</si>
  <si>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</si>
  <si>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</si>
  <si>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</si>
  <si>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</si>
  <si>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其他就业补助支出</t>
  </si>
  <si>
    <t xml:space="preserve">    抚恤</t>
  </si>
  <si>
    <t xml:space="preserve">      死亡抚恤</t>
  </si>
  <si>
    <t xml:space="preserve">      优抚事业单位支出</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</si>
  <si>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</si>
  <si>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</si>
  <si>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</si>
  <si>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</si>
  <si>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</si>
  <si>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</si>
  <si>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</si>
  <si>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</si>
  <si>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</si>
  <si>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</si>
  <si>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</si>
  <si>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</si>
  <si>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</si>
  <si>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</si>
  <si>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</si>
  <si>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残疾人生活和护理补贴</t>
  </si>
  <si>
    <t xml:space="preserve">      其他残疾人事业支出</t>
  </si>
  <si>
    <t xml:space="preserve">    最低生活保障</t>
  </si>
  <si>
    <t xml:space="preserve">      城市最低生活保障金支出</t>
  </si>
  <si>
    <t xml:space="preserve">    其他生活救助</t>
  </si>
  <si>
    <t xml:space="preserve">      其他农村生活救助</t>
  </si>
  <si>
    <t xml:space="preserve">    财政对基本养老保险基金的补助</t>
  </si>
  <si>
    <t xml:space="preserve">      财政对企业职工基本养老保险基金的补助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</si>
  <si>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</si>
  <si>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</si>
  <si>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</si>
  <si>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</si>
  <si>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</si>
  <si>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</si>
  <si>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</si>
  <si>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</si>
  <si>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</si>
  <si>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</si>
  <si>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妇幼保健医院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</si>
  <si>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</si>
  <si>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</si>
  <si>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</si>
  <si>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</si>
  <si>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</si>
  <si>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</si>
  <si>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</si>
  <si>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</si>
  <si>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</si>
  <si>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</si>
  <si>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</si>
  <si>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</si>
  <si>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</si>
  <si>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</si>
  <si>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</si>
  <si>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</si>
  <si>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</si>
  <si>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</si>
  <si>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</si>
  <si>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</si>
  <si>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</si>
  <si>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</si>
  <si>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</si>
  <si>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</si>
  <si>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</si>
  <si>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</si>
  <si>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</si>
  <si>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</si>
  <si>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</si>
  <si>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</si>
  <si>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</si>
  <si>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</si>
  <si>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</si>
  <si>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</si>
  <si>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其他卫生健康支出</t>
  </si>
  <si>
    <t xml:space="preserve">      其他卫生健康支出</t>
  </si>
  <si>
    <t xml:space="preserve">    环境保护管理事务</t>
  </si>
  <si>
    <t xml:space="preserve">      生态环境保护宣传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</si>
  <si>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</si>
  <si>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</si>
  <si>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</si>
  <si>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</si>
  <si>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</si>
  <si>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</si>
  <si>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</si>
  <si>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辐射</t>
  </si>
  <si>
    <t xml:space="preserve">      土壤</t>
  </si>
  <si>
    <t xml:space="preserve">    自然生态保护</t>
  </si>
  <si>
    <t xml:space="preserve">      生态保护</t>
  </si>
  <si>
    <t xml:space="preserve">      农村环境保护</t>
  </si>
  <si>
    <t xml:space="preserve">      生物及物种资源保护</t>
  </si>
  <si>
    <t xml:space="preserve">    退耕还林还草</t>
  </si>
  <si>
    <t xml:space="preserve">      其他退耕还林还草支出</t>
  </si>
  <si>
    <t xml:space="preserve">    污染减排</t>
  </si>
  <si>
    <t xml:space="preserve">      生态环境执法监察</t>
  </si>
  <si>
    <t xml:space="preserve">    其他节能环保支出</t>
  </si>
  <si>
    <t xml:space="preserve">      其他节能环保支出</t>
  </si>
  <si>
    <t xml:space="preserve">    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</si>
  <si>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</si>
  <si>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</si>
  <si>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</si>
  <si>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</si>
  <si>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</si>
  <si>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</si>
  <si>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</si>
  <si>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</si>
  <si>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</si>
  <si>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</si>
  <si>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</si>
  <si>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</si>
  <si>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</si>
  <si>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科技转化与推广服务</t>
  </si>
  <si>
    <t xml:space="preserve">      病虫害控制</t>
  </si>
  <si>
    <t xml:space="preserve">      农产品质量安全</t>
  </si>
  <si>
    <t xml:space="preserve">      执法监管</t>
  </si>
  <si>
    <t xml:space="preserve">      行业业务管理</t>
  </si>
  <si>
    <t xml:space="preserve">      防灾救灾</t>
  </si>
  <si>
    <t xml:space="preserve">      农业生产发展</t>
  </si>
  <si>
    <t xml:space="preserve">      农村合作经济</t>
  </si>
  <si>
    <t xml:space="preserve">      农产品加工与促销</t>
  </si>
  <si>
    <t xml:space="preserve">      农业资源保护修复与利用</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</si>
  <si>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</si>
  <si>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</si>
  <si>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</si>
  <si>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</si>
  <si>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</si>
  <si>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</si>
  <si>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</si>
  <si>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自然保护区等管理</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</si>
  <si>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</si>
  <si>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</si>
  <si>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</si>
  <si>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</si>
  <si>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</si>
  <si>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</si>
  <si>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水利执法监督</t>
  </si>
  <si>
    <t xml:space="preserve">      水土保持</t>
  </si>
  <si>
    <t xml:space="preserve">      水资源节约管理与保护</t>
  </si>
  <si>
    <t xml:space="preserve">      水文测报</t>
  </si>
  <si>
    <t xml:space="preserve">      防汛</t>
  </si>
  <si>
    <t xml:space="preserve">      抗旱</t>
  </si>
  <si>
    <t xml:space="preserve">      农村水利</t>
  </si>
  <si>
    <t xml:space="preserve">      江河湖库水系综合整治</t>
  </si>
  <si>
    <t xml:space="preserve">      大中型水库移民后期扶持专项支出</t>
  </si>
  <si>
    <t xml:space="preserve">      水利安全监督</t>
  </si>
  <si>
    <t xml:space="preserve">      其他水利支出</t>
  </si>
  <si>
    <t xml:space="preserve">    扶贫</t>
  </si>
  <si>
    <t xml:space="preserve">      扶贫事业机构</t>
  </si>
  <si>
    <t xml:space="preserve">      其他扶贫支出</t>
  </si>
  <si>
    <t xml:space="preserve">    农村综合改革</t>
  </si>
  <si>
    <t xml:space="preserve">      对村级公益事业建设的补助</t>
  </si>
  <si>
    <t xml:space="preserve">      对村集体经济组织的补助</t>
  </si>
  <si>
    <t xml:space="preserve">      其他农村综合改革支出</t>
  </si>
  <si>
    <t xml:space="preserve">    普惠金融发展支出</t>
  </si>
  <si>
    <t xml:space="preserve">      农业保险保费补贴</t>
  </si>
  <si>
    <t xml:space="preserve">      创业担保贷款贴息</t>
  </si>
  <si>
    <t xml:space="preserve">    其他农林水支出</t>
  </si>
  <si>
    <t xml:space="preserve">      其他农林水支出</t>
  </si>
  <si>
    <t xml:space="preserve">    公路水路运输</t>
  </si>
  <si>
    <t xml:space="preserve">      公路建设</t>
  </si>
  <si>
    <t xml:space="preserve">      公路养护</t>
  </si>
  <si>
    <t xml:space="preserve">      公路运输管理</t>
  </si>
  <si>
    <t xml:space="preserve">      海事管理</t>
  </si>
  <si>
    <t xml:space="preserve">      其他公路水路运输支出</t>
  </si>
  <si>
    <t xml:space="preserve">    铁路运输</t>
  </si>
  <si>
    <t xml:space="preserve">      其他铁路运输支出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</si>
  <si>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</si>
  <si>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</si>
  <si>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</si>
  <si>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</si>
  <si>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</si>
  <si>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</si>
  <si>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</si>
  <si>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制造业</t>
  </si>
  <si>
    <t xml:space="preserve">      交通运输设备制造业</t>
  </si>
  <si>
    <t xml:space="preserve">      电气机械及器材制造业</t>
  </si>
  <si>
    <t xml:space="preserve">      其他制造业支出</t>
  </si>
  <si>
    <t xml:space="preserve">    工业和信息产业监管</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</si>
  <si>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</si>
  <si>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</si>
  <si>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</si>
  <si>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</si>
  <si>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</si>
  <si>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</si>
  <si>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</si>
  <si>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</si>
  <si>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</si>
  <si>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</si>
  <si>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</si>
  <si>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金融部门监管支出</t>
  </si>
  <si>
    <t xml:space="preserve">      金融部门其他监管支出</t>
  </si>
  <si>
    <t xml:space="preserve">    自然资源事务</t>
  </si>
  <si>
    <t xml:space="preserve">      自然资源利用与保护</t>
  </si>
  <si>
    <t xml:space="preserve">    气象事务</t>
  </si>
  <si>
    <t xml:space="preserve">      气象事业机构</t>
  </si>
  <si>
    <t xml:space="preserve">    保障性安居工程支出</t>
  </si>
  <si>
    <t xml:space="preserve">      廉租住房</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</si>
  <si>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</si>
  <si>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</si>
  <si>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</si>
  <si>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</si>
  <si>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</si>
  <si>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</si>
  <si>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</si>
  <si>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</si>
  <si>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</si>
  <si>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粮油物资事务</t>
  </si>
  <si>
    <t xml:space="preserve">    应急管理事务</t>
  </si>
  <si>
    <t xml:space="preserve">      安全监管</t>
  </si>
  <si>
    <t xml:space="preserve">    消防事务</t>
  </si>
  <si>
    <t xml:space="preserve">      消防应急救援</t>
  </si>
  <si>
    <t xml:space="preserve">      其他消防事务支出</t>
  </si>
  <si>
    <t xml:space="preserve">    自然灾害防治</t>
  </si>
  <si>
    <t xml:space="preserve">      地质灾害防治</t>
  </si>
  <si>
    <t xml:space="preserve">      其他自然灾害防治支出</t>
  </si>
  <si>
    <t xml:space="preserve">    自然灾害救灾及恢复重建支出</t>
  </si>
  <si>
    <t xml:space="preserve">      自然灾害灾后重建补助</t>
  </si>
  <si>
    <t xml:space="preserve">      其他自然灾害救灾及恢复重建支出</t>
  </si>
  <si>
    <t xml:space="preserve">    地方政府一般债务付息支出</t>
  </si>
  <si>
    <t xml:space="preserve">      地方政府一般债券付息支出</t>
  </si>
  <si>
    <t xml:space="preserve">      地方政府向国际组织借款付息支出</t>
  </si>
  <si>
    <t xml:space="preserve">    地方政府一般债务发行费用支出</t>
  </si>
  <si>
    <t xml:space="preserve">    2020年区本级一般公共预算收入决算数为54.1亿元，2021年执行数为  51.4亿元，执行数为上年决算数的 94.9%。其中，税收收入39.2亿元，较上年下降 5.2%；非税收入12.2亿元，较上年下降 4.7%。
    企业所得税收入 1.4亿元，较上年增长13 %，主要是经济较上年有所恢复。
</t>
    <phoneticPr fontId="6" type="noConversion"/>
  </si>
  <si>
    <t>本级基本支出合计</t>
    <phoneticPr fontId="4" type="noConversion"/>
  </si>
  <si>
    <t>对事业单位经常性补助</t>
  </si>
  <si>
    <t xml:space="preserve">  工资福利支出</t>
  </si>
  <si>
    <t xml:space="preserve">  商品和服务支出</t>
  </si>
  <si>
    <t>一、市级补助收入</t>
    <phoneticPr fontId="4" type="noConversion"/>
  </si>
  <si>
    <t>（一）税收返还</t>
    <phoneticPr fontId="4" type="noConversion"/>
  </si>
  <si>
    <t>（1）所得税基数返还</t>
    <phoneticPr fontId="4" type="noConversion"/>
  </si>
  <si>
    <t>（2）增值税税收返还</t>
    <phoneticPr fontId="4" type="noConversion"/>
  </si>
  <si>
    <t>（3）增值税“五五分享”税收返还</t>
    <phoneticPr fontId="4" type="noConversion"/>
  </si>
  <si>
    <t>（4）消费税税收返还</t>
    <phoneticPr fontId="4" type="noConversion"/>
  </si>
  <si>
    <t>（二）一般性转移支付收入</t>
    <phoneticPr fontId="4" type="noConversion"/>
  </si>
  <si>
    <t>体制补助支出</t>
    <phoneticPr fontId="4" type="noConversion"/>
  </si>
  <si>
    <t>均衡性转移支付支出</t>
    <phoneticPr fontId="4" type="noConversion"/>
  </si>
  <si>
    <t>县级基本财力保障机制奖补资金支出</t>
    <phoneticPr fontId="4" type="noConversion"/>
  </si>
  <si>
    <t>产粮（油）大县奖励资金支出</t>
    <phoneticPr fontId="4" type="noConversion"/>
  </si>
  <si>
    <t>重点生态功能区转移支付支出</t>
    <phoneticPr fontId="4" type="noConversion"/>
  </si>
  <si>
    <t>固定数额补助支出</t>
    <phoneticPr fontId="4" type="noConversion"/>
  </si>
  <si>
    <t>贫困地区转移支付支出</t>
    <phoneticPr fontId="4" type="noConversion"/>
  </si>
  <si>
    <t>其他一般性转移支付支出</t>
    <phoneticPr fontId="4" type="noConversion"/>
  </si>
  <si>
    <t>公共安全共同财政事权转移支付支出</t>
    <phoneticPr fontId="4" type="noConversion"/>
  </si>
  <si>
    <t>教育共同财政事权转移支付支出</t>
    <phoneticPr fontId="4" type="noConversion"/>
  </si>
  <si>
    <t>文化旅游体育与传媒共同财政事权转移支付支出</t>
    <phoneticPr fontId="4" type="noConversion"/>
  </si>
  <si>
    <t>社会保障和就业共同财政事权转移支付支出</t>
    <phoneticPr fontId="4" type="noConversion"/>
  </si>
  <si>
    <t>医疗卫生共同财政事权转移支付支出</t>
    <phoneticPr fontId="4" type="noConversion"/>
  </si>
  <si>
    <t>节能环保共同财政事权转移支付支出</t>
    <phoneticPr fontId="4" type="noConversion"/>
  </si>
  <si>
    <t>农林水共同财政事权转移支付支出</t>
    <phoneticPr fontId="4" type="noConversion"/>
  </si>
  <si>
    <t>住房保障共同财政事权转移支付支出</t>
    <phoneticPr fontId="4" type="noConversion"/>
  </si>
  <si>
    <t>结算补助</t>
    <phoneticPr fontId="4" type="noConversion"/>
  </si>
  <si>
    <t>（二）专项转移支付收入</t>
    <phoneticPr fontId="4" type="noConversion"/>
  </si>
  <si>
    <t>201 一般公共服务支出</t>
    <phoneticPr fontId="4" type="noConversion"/>
  </si>
  <si>
    <t>203 国防支出</t>
  </si>
  <si>
    <t>205 教育支出</t>
  </si>
  <si>
    <t>206 科学技术支出</t>
  </si>
  <si>
    <t>207 文化体育与传媒支出</t>
  </si>
  <si>
    <t>208 社会保障和就业支出</t>
  </si>
  <si>
    <t>210 医疗卫生与计划生育支出</t>
  </si>
  <si>
    <t>211 节能环保支出</t>
  </si>
  <si>
    <t>212 城乡社区支出</t>
  </si>
  <si>
    <t>213 农林水支出</t>
  </si>
  <si>
    <t>214 交通运输支出</t>
  </si>
  <si>
    <t>215 资源勘探信息等支出</t>
  </si>
  <si>
    <t>216 商业服务业等支出</t>
    <phoneticPr fontId="4" type="noConversion"/>
  </si>
  <si>
    <t>217金融支出</t>
    <phoneticPr fontId="4" type="noConversion"/>
  </si>
  <si>
    <t>220 国土海洋气象等支出</t>
  </si>
  <si>
    <t>221 住房保障支出</t>
  </si>
  <si>
    <t>224 灾害防治及应急管理支出</t>
    <phoneticPr fontId="4" type="noConversion"/>
  </si>
  <si>
    <t>二、地方政府一般债务转贷收入</t>
    <phoneticPr fontId="4" type="noConversion"/>
  </si>
  <si>
    <t>（一）新增债券</t>
    <phoneticPr fontId="4" type="noConversion"/>
  </si>
  <si>
    <t>（二）再融资债券</t>
    <phoneticPr fontId="4" type="noConversion"/>
  </si>
  <si>
    <t>（三）地方政府向国际组织借款转贷收入</t>
    <phoneticPr fontId="4" type="noConversion"/>
  </si>
  <si>
    <t>（一）政府性基金调入</t>
    <phoneticPr fontId="4" type="noConversion"/>
  </si>
  <si>
    <t>（二）国有资本经营预算调入</t>
    <phoneticPr fontId="4" type="noConversion"/>
  </si>
  <si>
    <t>四、镇街上解收入</t>
    <phoneticPr fontId="4" type="noConversion"/>
  </si>
  <si>
    <t>五、上年结余</t>
    <phoneticPr fontId="4" type="noConversion"/>
  </si>
  <si>
    <t>合计</t>
    <phoneticPr fontId="6" type="noConversion"/>
  </si>
  <si>
    <t>五、调入预算稳定调节基金</t>
    <phoneticPr fontId="6" type="noConversion"/>
  </si>
  <si>
    <t xml:space="preserve">三、调入资金 </t>
    <phoneticPr fontId="4" type="noConversion"/>
  </si>
  <si>
    <r>
      <rPr>
        <sz val="11"/>
        <color indexed="8"/>
        <rFont val="宋体"/>
        <family val="3"/>
        <charset val="134"/>
      </rPr>
      <t>注：本表直观反映</t>
    </r>
    <r>
      <rPr>
        <sz val="11"/>
        <color indexed="8"/>
        <rFont val="Times New Roman"/>
        <family val="1"/>
      </rPr>
      <t>2021</t>
    </r>
    <r>
      <rPr>
        <sz val="11"/>
        <color indexed="8"/>
        <rFont val="宋体"/>
        <family val="3"/>
        <charset val="134"/>
      </rPr>
      <t>年区级对各镇街的补助情况。</t>
    </r>
  </si>
  <si>
    <r>
      <t>2021</t>
    </r>
    <r>
      <rPr>
        <sz val="18"/>
        <color indexed="8"/>
        <rFont val="方正小标宋_GBK"/>
        <family val="4"/>
        <charset val="134"/>
      </rPr>
      <t>年区本级一般公共预算转移支付支出执行表</t>
    </r>
    <phoneticPr fontId="6" type="noConversion"/>
  </si>
  <si>
    <t>2019年殡葬事业改革补助资金（异地丧葬费）</t>
  </si>
  <si>
    <t>2019年度城乡社区便民服务中心市级补助资金</t>
  </si>
  <si>
    <t>2019年三项补贴资金残疾人两项补贴（固）</t>
  </si>
  <si>
    <t>80岁老年人营养补贴</t>
  </si>
  <si>
    <t>残疾人两项补贴（固）</t>
  </si>
  <si>
    <t>城镇集体企业职工未参保生活补助</t>
  </si>
  <si>
    <t>创建国家级卫生镇项目经费</t>
  </si>
  <si>
    <t>村（社区）社保协管员补助经费</t>
  </si>
  <si>
    <t>高龄失能老年人养老服务补贴（固）</t>
  </si>
  <si>
    <t>关于下达2019年殡葬事业改革补助资金（异地丧葬费）</t>
  </si>
  <si>
    <t>关于下达2019年重庆市优抚抚恤（解三难）市级补助（重点优抚对象危房改建）</t>
  </si>
  <si>
    <t>关于下达2019年重庆市优抚抚恤（解三难）市级补助资（重点优抚对象危房改建）</t>
  </si>
  <si>
    <t>行政事业单位死亡抚恤、免除城乡困难群众基本丧葬费及无名尸处置费（困难群众节地生态安葬补助）</t>
  </si>
  <si>
    <t>节日慰问（八一建军节慰问优抚对象）</t>
  </si>
  <si>
    <t>军队离退休人员经费及无军籍退休退职职工人员经费（无军籍退休退职人员补助经费）</t>
  </si>
  <si>
    <t>社区养老服务中心建设一次性补偿金</t>
  </si>
  <si>
    <t>示范型退役军人服务站建设市级补助资金（石滩镇退役军人服务站）</t>
  </si>
  <si>
    <t>特困人员照料护理补贴（固）</t>
  </si>
  <si>
    <t>提前下达2019年优抚安置中央和市级补助资金（优抚医疗）</t>
  </si>
  <si>
    <t>提前下达2019年优抚安置中央和市级补助资金（重点优抚对象医疗补助）</t>
  </si>
  <si>
    <t>提前下达2020年中央和市级财政城乡居民基本医疗保险工作经费</t>
  </si>
  <si>
    <t>未参保城镇集体企业退休人员生活补贴</t>
  </si>
  <si>
    <t>无军籍退休退职职工人员经费</t>
  </si>
  <si>
    <t>下达2020年殡葬事业改革补助资金（异地丧葬费）</t>
  </si>
  <si>
    <t>下达2020年城乡困难群众送温暖补助资金（中秋国庆节日慰问）</t>
  </si>
  <si>
    <t>下达2021年就业补助资金（公益性岗位补贴-非全日制）</t>
  </si>
  <si>
    <t>下达2021年困难群众救助市级补助资金（事实无人抚养儿童）固</t>
  </si>
  <si>
    <t>下达精神障碍社区康复机构建设资金</t>
  </si>
  <si>
    <t>下达中央在渝企业退休人员社会化管理补助资金</t>
  </si>
  <si>
    <t>新冠疫苗接种补助资金（工作经费）</t>
  </si>
  <si>
    <t>严重精神障碍患者监护责任以奖代补</t>
  </si>
  <si>
    <t>养老服务业发展补助资金（社区养老服务中心）</t>
  </si>
  <si>
    <t>养老机构建设补贴和运营补贴（2020年运营补贴）</t>
  </si>
  <si>
    <t>养老机构建设补贴和运营补贴（运营补贴）</t>
  </si>
  <si>
    <t>优抚医疗补助（01-中央直达资金）重点优抚对象医疗补助（固）</t>
  </si>
  <si>
    <t>原乡镇企业局录用干部退休待遇补差</t>
  </si>
  <si>
    <t>镇街精神病人医疗费</t>
  </si>
  <si>
    <t>职业年金清算</t>
  </si>
  <si>
    <t>中央在渝企业退休人员社会化管理补助资金(第二批）</t>
  </si>
  <si>
    <t>重点优抚对象医疗补助（固）</t>
  </si>
  <si>
    <t>（特）民生实事（调整用于木洞镇焊管厂消防整改项目）</t>
  </si>
  <si>
    <t>2019年市级农业产业发展资金（2018年一二三产业融合奖补）</t>
  </si>
  <si>
    <t>2021年乡村振兴第二批（区级）资金(大鱼村21社饮水工程抢险资金)</t>
  </si>
  <si>
    <t>关于提前下达2019年市级林业改革发展和林业生态保护恢复专项资金预算指标的通知（自然保护区）</t>
  </si>
  <si>
    <t>关于提前下达2020年市级林业改革发展和林业生态保护恢复资金预算指标的通知（自然保护区））</t>
  </si>
  <si>
    <t>关于提前下达2021年农村综合改革转移支付预算的通知（一事一议预拨）</t>
  </si>
  <si>
    <t>关于提前下达2021年市级林业改革发展和林业生态保护恢复专项资金预算指标的通知（用于松材线虫）</t>
  </si>
  <si>
    <t>关于下达2020年财金协同支持镇乡产业发展奖补资金预算的通知</t>
  </si>
  <si>
    <t>关于下达2020年基层政权建设补助资金的通知</t>
  </si>
  <si>
    <t>关于下达2021年农村综合改革转移支付预算的通知（2021一事一议第二批预拨）</t>
  </si>
  <si>
    <t>农村公共服务建设补助（关于下达2021年农村公共服务补助资金的通知）</t>
  </si>
  <si>
    <t>农村公共服务建设补助（关于下达2021年农村农田水利基础设施补助资金的通知）</t>
  </si>
  <si>
    <t>农村综合改革试点资金（原一事一议财政奖补资金）（2021一事一议预拨）</t>
  </si>
  <si>
    <t>2019年主城区公厕建设奖补资金</t>
  </si>
  <si>
    <t>2021年创文工作专项资金</t>
  </si>
  <si>
    <t>2021年农村危房改造补助</t>
  </si>
  <si>
    <t>八仙桥支流污水管网建设项目</t>
  </si>
  <si>
    <t>百金建材厂（4.38公顷）生态修复治理项目</t>
  </si>
  <si>
    <t>城镇老旧小区改造项目资金</t>
  </si>
  <si>
    <t>冬春救灾资金</t>
  </si>
  <si>
    <t>花溪片区（城南社区）雨污分流改造项目资金调整用于2020年老旧小区改造管网改造</t>
  </si>
  <si>
    <t>历年巴渝新居建设项目</t>
  </si>
  <si>
    <t>农村公路安防工程补助资金（01中央直达资金）</t>
  </si>
  <si>
    <t>农业资源及生态保护补助调整用于自用船舶拆解奖励</t>
  </si>
  <si>
    <t>三无船舶清理经费调整用于自用船舶拆解奖励</t>
  </si>
  <si>
    <t>三峡库区次级河流清漂作业经费</t>
  </si>
  <si>
    <t>生活垃圾分类经费</t>
  </si>
  <si>
    <t>市政消火栓建设资金</t>
  </si>
  <si>
    <t>受灾群众倒塌和严重损害民房恢复重建补助（02001参照直达）</t>
  </si>
  <si>
    <t>职工住房补贴</t>
  </si>
  <si>
    <t>全区村（社区）党组织、纪委、群团换届工作经费</t>
  </si>
  <si>
    <t>村（社区）换届工作经费</t>
  </si>
  <si>
    <t>镇党代会换届工作经费</t>
  </si>
  <si>
    <t>马路村农业灌溉设施维修项目</t>
  </si>
  <si>
    <t>雪梨村庙坡社连接干榜社泥结石公路建设项目</t>
  </si>
  <si>
    <t>雨台村泡桐塘社泥结石公路建设</t>
  </si>
  <si>
    <t>民兵训练基地维护管理经费</t>
  </si>
  <si>
    <t>民兵事业费-区联训联考活动场地保障经费</t>
  </si>
  <si>
    <t>2019年免费开放资金</t>
  </si>
  <si>
    <t>处理朱道品、文永声信访遗留问题资金</t>
  </si>
  <si>
    <t>麻柳荷叶专项资金</t>
  </si>
  <si>
    <t>免费开放资金</t>
  </si>
  <si>
    <t>抢险救灾工作补助经费</t>
  </si>
  <si>
    <t>文化服务阵地建设</t>
  </si>
  <si>
    <t>机关在职人员目标绩效奖及事业单位超额绩效</t>
  </si>
  <si>
    <t>离退休健康休养费</t>
  </si>
  <si>
    <t>无水高层建筑整改经费</t>
  </si>
  <si>
    <t>（特）2021经济社会发展实绩资金-协助完成市对区考核指标工作经费</t>
  </si>
  <si>
    <t>（特）民生实事-无水高层建筑整改经费</t>
  </si>
  <si>
    <t>补发高定工资</t>
  </si>
  <si>
    <t>帝豪水岸外墙排危整治资金</t>
  </si>
  <si>
    <t>耕读人公益中心专项补助资金</t>
  </si>
  <si>
    <t>街重点、民生和公益专项经费-塔落村石岗学校岔路口出公路及部分乡村道路整治、场镇公交站候车亭整治、垃圾中转站板房建设等</t>
  </si>
  <si>
    <t>解决杨乔闳历史遗留问题清偿资金</t>
  </si>
  <si>
    <t>木洞镇庙垭村9社片区环境改造工程</t>
  </si>
  <si>
    <t>清算2014-2019年职业年金</t>
  </si>
  <si>
    <t>增补乡镇补贴</t>
  </si>
  <si>
    <t>周转房排危整修补助资金</t>
  </si>
  <si>
    <t>九、抗疫特别国债支出</t>
    <phoneticPr fontId="6" type="noConversion"/>
  </si>
  <si>
    <t>一、文化旅游体育与传媒支出</t>
    <phoneticPr fontId="4" type="noConversion"/>
  </si>
  <si>
    <t>一、市级补助收入</t>
    <phoneticPr fontId="4" type="noConversion"/>
  </si>
  <si>
    <t>一、补助镇街支出</t>
    <phoneticPr fontId="4" type="noConversion"/>
  </si>
  <si>
    <t>五、结转下年</t>
    <phoneticPr fontId="4" type="noConversion"/>
  </si>
  <si>
    <t>四、上解支出</t>
    <phoneticPr fontId="4" type="noConversion"/>
  </si>
  <si>
    <t xml:space="preserve">  一、社会保障和就业支出</t>
    <phoneticPr fontId="6" type="noConversion"/>
  </si>
  <si>
    <t xml:space="preserve">    大中型水库移民后期扶持基金支出</t>
  </si>
  <si>
    <t xml:space="preserve">      移民补助</t>
  </si>
  <si>
    <t xml:space="preserve">      基础设施建设和经济发展</t>
  </si>
  <si>
    <t xml:space="preserve">    小型水库移民扶助基金安排的支出</t>
  </si>
  <si>
    <t xml:space="preserve"> 二、 城乡社区支出</t>
    <phoneticPr fontId="6" type="noConversion"/>
  </si>
  <si>
    <t xml:space="preserve">    国有土地使用权出让收入安排的支出</t>
  </si>
  <si>
    <t xml:space="preserve">      征地和拆迁补偿支出</t>
  </si>
  <si>
    <t xml:space="preserve">      土地开发支出</t>
  </si>
  <si>
    <t xml:space="preserve">      农村基础设施建设支出</t>
  </si>
  <si>
    <t xml:space="preserve">      土地出让业务支出</t>
  </si>
  <si>
    <t xml:space="preserve">      其他国有土地使用权出让收入安排的支出</t>
  </si>
  <si>
    <t xml:space="preserve">    城市基础设施配套费安排的支出</t>
  </si>
  <si>
    <t xml:space="preserve">      城市公共设施</t>
  </si>
  <si>
    <t xml:space="preserve">      城市环境卫生</t>
  </si>
  <si>
    <t xml:space="preserve">      其他城市基础设施配套费安排的支出</t>
  </si>
  <si>
    <t xml:space="preserve">  三、农林水支出</t>
    <phoneticPr fontId="6" type="noConversion"/>
  </si>
  <si>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</si>
  <si>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</si>
  <si>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</si>
  <si>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</si>
  <si>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</si>
  <si>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四、 其他支出</t>
    <phoneticPr fontId="6" type="noConversion"/>
  </si>
  <si>
    <t xml:space="preserve">    其他政府性基金及对应专项债务收入安排的支出</t>
  </si>
  <si>
    <t xml:space="preserve">      其他政府性基金安排的支出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</si>
  <si>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</si>
  <si>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</si>
  <si>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</si>
  <si>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</si>
  <si>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</si>
  <si>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</si>
  <si>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</si>
  <si>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</si>
  <si>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</si>
  <si>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</si>
  <si>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五、债务付息支出</t>
    <phoneticPr fontId="6" type="noConversion"/>
  </si>
  <si>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</si>
  <si>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</si>
  <si>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</si>
  <si>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</si>
  <si>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</si>
  <si>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六、 债务发行费用支出</t>
    <phoneticPr fontId="6" type="noConversion"/>
  </si>
  <si>
    <t xml:space="preserve">    地方政府专项债务发行费用支出</t>
  </si>
  <si>
    <t xml:space="preserve">      国有土地使用权出让金债务发行费用支出</t>
  </si>
  <si>
    <t xml:space="preserve">      土地储备专项债券发行费用支出</t>
  </si>
  <si>
    <t xml:space="preserve">
    2020年区本级一般公共预算支出决算数为83.1亿元，2021年执行数为82.8亿元，执行数为上年决算数的99.6%。
    一般公共服务支出执行数为11亿元，较上年增长40 %，主要是目标绩效考核标准提升  。
    国防支出执行数为3913万元，较上年增长122 %，主要是消防增加工作人员，提升工资待遇  。
    社会保障与就业支出为7.4亿元，较上年增长45.2%，主要是中央下达该科目的直达资金增加。
    </t>
    <phoneticPr fontId="6" type="noConversion"/>
  </si>
  <si>
    <t>转移性支出合计</t>
    <phoneticPr fontId="4" type="noConversion"/>
  </si>
  <si>
    <t>一、上解市级支出</t>
    <phoneticPr fontId="4" type="noConversion"/>
  </si>
  <si>
    <t>二、补助镇街支出</t>
    <phoneticPr fontId="4" type="noConversion"/>
  </si>
  <si>
    <t>（一）一般性转移支付支出</t>
    <phoneticPr fontId="4" type="noConversion"/>
  </si>
  <si>
    <t>体制补助</t>
    <phoneticPr fontId="4" type="noConversion"/>
  </si>
  <si>
    <t>结算补助</t>
    <phoneticPr fontId="4" type="noConversion"/>
  </si>
  <si>
    <t>（二）专项转移支付补助</t>
    <phoneticPr fontId="4" type="noConversion"/>
  </si>
  <si>
    <t xml:space="preserve">  灾害防治及应急管理</t>
  </si>
  <si>
    <t xml:space="preserve">  抗疫特别国债</t>
  </si>
  <si>
    <t>三、地方政府一般债务还本支出</t>
    <phoneticPr fontId="4" type="noConversion"/>
  </si>
  <si>
    <t>（一）地方政府一般债券还本支出</t>
    <phoneticPr fontId="4" type="noConversion"/>
  </si>
  <si>
    <t>（二）地方政府向国际组织借款还本支出</t>
    <phoneticPr fontId="4" type="noConversion"/>
  </si>
  <si>
    <t>四、安排预算稳定调节基金</t>
    <phoneticPr fontId="4" type="noConversion"/>
  </si>
  <si>
    <t>五、结转下年</t>
    <phoneticPr fontId="4" type="noConversion"/>
  </si>
  <si>
    <t>合计</t>
    <phoneticPr fontId="6" type="noConversion"/>
  </si>
  <si>
    <t xml:space="preserve">  转移性支出</t>
    <phoneticPr fontId="6" type="noConversion"/>
  </si>
  <si>
    <r>
      <t xml:space="preserve">      </t>
    </r>
    <r>
      <rPr>
        <sz val="11"/>
        <color theme="1"/>
        <rFont val="宋体"/>
        <family val="3"/>
        <charset val="134"/>
      </rPr>
      <t>一般公共服务</t>
    </r>
  </si>
  <si>
    <r>
      <t xml:space="preserve">      </t>
    </r>
    <r>
      <rPr>
        <sz val="11"/>
        <color theme="1"/>
        <rFont val="宋体"/>
        <family val="3"/>
        <charset val="134"/>
      </rPr>
      <t>国防</t>
    </r>
  </si>
  <si>
    <r>
      <t xml:space="preserve">      </t>
    </r>
    <r>
      <rPr>
        <sz val="11"/>
        <color theme="1"/>
        <rFont val="宋体"/>
        <family val="3"/>
        <charset val="134"/>
      </rPr>
      <t>文化体育与传媒</t>
    </r>
  </si>
  <si>
    <r>
      <t xml:space="preserve">      </t>
    </r>
    <r>
      <rPr>
        <sz val="11"/>
        <color theme="1"/>
        <rFont val="宋体"/>
        <family val="3"/>
        <charset val="134"/>
      </rPr>
      <t>社会保障和就业</t>
    </r>
  </si>
  <si>
    <r>
      <t xml:space="preserve">      </t>
    </r>
    <r>
      <rPr>
        <sz val="11"/>
        <color theme="1"/>
        <rFont val="宋体"/>
        <family val="3"/>
        <charset val="134"/>
      </rPr>
      <t>医疗卫生与计划生育</t>
    </r>
  </si>
  <si>
    <r>
      <t xml:space="preserve">      </t>
    </r>
    <r>
      <rPr>
        <sz val="11"/>
        <color theme="1"/>
        <rFont val="宋体"/>
        <family val="3"/>
        <charset val="134"/>
      </rPr>
      <t>节能环保</t>
    </r>
  </si>
  <si>
    <r>
      <t xml:space="preserve">      </t>
    </r>
    <r>
      <rPr>
        <sz val="11"/>
        <color theme="1"/>
        <rFont val="宋体"/>
        <family val="3"/>
        <charset val="134"/>
      </rPr>
      <t>城乡社区</t>
    </r>
  </si>
  <si>
    <r>
      <t xml:space="preserve">      </t>
    </r>
    <r>
      <rPr>
        <sz val="11"/>
        <color theme="1"/>
        <rFont val="宋体"/>
        <family val="3"/>
        <charset val="134"/>
      </rPr>
      <t>农林水</t>
    </r>
  </si>
  <si>
    <r>
      <t xml:space="preserve">      </t>
    </r>
    <r>
      <rPr>
        <sz val="11"/>
        <color theme="1"/>
        <rFont val="宋体"/>
        <family val="3"/>
        <charset val="134"/>
      </rPr>
      <t>交通运输</t>
    </r>
  </si>
  <si>
    <r>
      <t xml:space="preserve">      </t>
    </r>
    <r>
      <rPr>
        <sz val="11"/>
        <color theme="1"/>
        <rFont val="宋体"/>
        <family val="3"/>
        <charset val="134"/>
      </rPr>
      <t>资源勘探信息等</t>
    </r>
  </si>
  <si>
    <r>
      <t xml:space="preserve">      </t>
    </r>
    <r>
      <rPr>
        <sz val="11"/>
        <color theme="1"/>
        <rFont val="宋体"/>
        <family val="3"/>
        <charset val="134"/>
      </rPr>
      <t>住房保障</t>
    </r>
  </si>
  <si>
    <t>一、市级补助收入</t>
    <phoneticPr fontId="4" type="noConversion"/>
  </si>
  <si>
    <t>社会保障和就业支出</t>
    <phoneticPr fontId="4" type="noConversion"/>
  </si>
  <si>
    <t>城乡社区支出</t>
    <phoneticPr fontId="4" type="noConversion"/>
  </si>
  <si>
    <t>农林水支出</t>
    <phoneticPr fontId="4" type="noConversion"/>
  </si>
  <si>
    <t>其他支出</t>
    <phoneticPr fontId="4" type="noConversion"/>
  </si>
  <si>
    <t>抗疫特别国债</t>
    <phoneticPr fontId="4" type="noConversion"/>
  </si>
  <si>
    <t>二、地方政府专项债券转贷收入</t>
    <phoneticPr fontId="6" type="noConversion"/>
  </si>
  <si>
    <t>三、上年结转</t>
    <phoneticPr fontId="6" type="noConversion"/>
  </si>
  <si>
    <t>农林水支出</t>
    <phoneticPr fontId="4" type="noConversion"/>
  </si>
  <si>
    <t>其他支出</t>
    <phoneticPr fontId="4" type="noConversion"/>
  </si>
  <si>
    <t xml:space="preserve">   抗疫特别国债</t>
    <phoneticPr fontId="4" type="noConversion"/>
  </si>
  <si>
    <t>一、补助镇街支出</t>
    <phoneticPr fontId="4" type="noConversion"/>
  </si>
  <si>
    <t>合计</t>
    <phoneticPr fontId="6" type="noConversion"/>
  </si>
  <si>
    <t>二、上解支出</t>
    <phoneticPr fontId="6" type="noConversion"/>
  </si>
  <si>
    <t>三、调出资金</t>
    <phoneticPr fontId="6" type="noConversion"/>
  </si>
  <si>
    <t>四、债务还本支出</t>
    <phoneticPr fontId="6" type="noConversion"/>
  </si>
  <si>
    <t>五、结转下年</t>
    <phoneticPr fontId="6" type="noConversion"/>
  </si>
  <si>
    <t>镇街</t>
    <phoneticPr fontId="4" type="noConversion"/>
  </si>
  <si>
    <t>补助区县合计</t>
  </si>
  <si>
    <t>用于社会福利的彩票公益金支出</t>
  </si>
  <si>
    <t>用于体育事业的彩票公益金支出</t>
  </si>
  <si>
    <t>用于其他社会公益事业的彩票公益金支出</t>
  </si>
  <si>
    <t>一、其他国有资本经营预算收入</t>
    <phoneticPr fontId="6" type="noConversion"/>
  </si>
  <si>
    <t>支出合计</t>
    <phoneticPr fontId="6" type="noConversion"/>
  </si>
  <si>
    <t>一、国有企业资本金注入</t>
    <phoneticPr fontId="6" type="noConversion"/>
  </si>
  <si>
    <t>二、国有企业政策性补贴</t>
    <phoneticPr fontId="6" type="noConversion"/>
  </si>
  <si>
    <t xml:space="preserve">   一、 国有企业资本金注入</t>
    <phoneticPr fontId="6" type="noConversion"/>
  </si>
  <si>
    <t xml:space="preserve">  二、国有企业政策性补贴</t>
    <phoneticPr fontId="4" type="noConversion"/>
  </si>
  <si>
    <t xml:space="preserve">      国有企业政策性补贴</t>
  </si>
  <si>
    <t>本级支出合计</t>
    <phoneticPr fontId="4" type="noConversion"/>
  </si>
  <si>
    <t>二、结转下年</t>
    <phoneticPr fontId="4" type="noConversion"/>
  </si>
  <si>
    <t>收入合计</t>
    <phoneticPr fontId="4" type="noConversion"/>
  </si>
  <si>
    <t>支出合计</t>
    <phoneticPr fontId="6" type="noConversion"/>
  </si>
  <si>
    <t>二、国有企业政策性补贴</t>
    <phoneticPr fontId="6" type="noConversion"/>
  </si>
  <si>
    <t>一、 国有企业资本金注入</t>
    <phoneticPr fontId="6" type="noConversion"/>
  </si>
  <si>
    <t>无</t>
    <phoneticPr fontId="6" type="noConversion"/>
  </si>
  <si>
    <t xml:space="preserve">    社会保险基金预算是对社会保险缴款、一般公共预算安排和其他方式筹集的资金，专项用于社会保险的收支预算。社会保险基金实行全市统筹的体制，我区无该项收入支出。
    </t>
    <phoneticPr fontId="18" type="noConversion"/>
  </si>
  <si>
    <t>二、镇街上解收入</t>
    <phoneticPr fontId="6" type="noConversion"/>
  </si>
  <si>
    <t>六、上年结转</t>
    <phoneticPr fontId="6" type="noConversion"/>
  </si>
  <si>
    <t>一、上解支出</t>
    <phoneticPr fontId="4" type="noConversion"/>
  </si>
  <si>
    <t>九、卫生健康支出</t>
    <phoneticPr fontId="4" type="noConversion"/>
  </si>
  <si>
    <t>十四、资源勘探工业信息等支出</t>
    <phoneticPr fontId="18" type="noConversion"/>
  </si>
  <si>
    <t>十七、援助其他地区支出</t>
    <phoneticPr fontId="18" type="noConversion"/>
  </si>
  <si>
    <t>十八、自然资源海洋气象等支出</t>
    <phoneticPr fontId="4" type="noConversion"/>
  </si>
  <si>
    <t>二十四、债务还本支出</t>
    <phoneticPr fontId="18" type="noConversion"/>
  </si>
  <si>
    <t>二十五、债务付息支出</t>
    <phoneticPr fontId="18" type="noConversion"/>
  </si>
  <si>
    <t>二十六、债务发行费用支出</t>
    <phoneticPr fontId="18" type="noConversion"/>
  </si>
  <si>
    <t>体制补助收入</t>
  </si>
  <si>
    <t>均衡性转移支付收入</t>
  </si>
  <si>
    <t>县级基本财力保障机制奖补资金收入</t>
  </si>
  <si>
    <t>结算补助收入</t>
  </si>
  <si>
    <t>产粮（油）大县奖励资金收入</t>
  </si>
  <si>
    <t>重点生态功能区转移支付收入</t>
  </si>
  <si>
    <t>固定数额补助收入</t>
  </si>
  <si>
    <t>欠发达地区转移支付收入</t>
  </si>
  <si>
    <t>一般公共服务共同财政事权转移支付收入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</si>
  <si>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</si>
  <si>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</si>
  <si>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</si>
  <si>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</si>
  <si>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</si>
  <si>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</si>
  <si>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</si>
  <si>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农林水共同财政事权转移支付收入</t>
  </si>
  <si>
    <t>住房保障共同财政事权转移支付收入</t>
  </si>
  <si>
    <t>其他一般性转移支付收入</t>
  </si>
  <si>
    <t>国防</t>
  </si>
  <si>
    <t>文化旅游体育与传媒</t>
  </si>
  <si>
    <t>卫生健康</t>
  </si>
  <si>
    <t>农林水</t>
  </si>
  <si>
    <t>资源勘探信息等</t>
  </si>
  <si>
    <t>商业服务业等</t>
  </si>
  <si>
    <t>灾害防治及应急管理</t>
  </si>
  <si>
    <t>（5）其他返还性收入</t>
    <phoneticPr fontId="4" type="noConversion"/>
  </si>
  <si>
    <t xml:space="preserve">      社会保障和就业</t>
    <phoneticPr fontId="4" type="noConversion"/>
  </si>
  <si>
    <t xml:space="preserve">      节能环保</t>
    <phoneticPr fontId="4" type="noConversion"/>
  </si>
  <si>
    <t xml:space="preserve">      农林水</t>
    <phoneticPr fontId="4" type="noConversion"/>
  </si>
  <si>
    <t xml:space="preserve">      住房保障</t>
    <phoneticPr fontId="4" type="noConversion"/>
  </si>
  <si>
    <t xml:space="preserve">      灾害防治及应急管理</t>
    <phoneticPr fontId="4" type="noConversion"/>
  </si>
  <si>
    <t>二、镇街上解收入</t>
    <phoneticPr fontId="18" type="noConversion"/>
  </si>
  <si>
    <t>三、调入资金</t>
    <phoneticPr fontId="18" type="noConversion"/>
  </si>
  <si>
    <t>社会保障和就业</t>
    <phoneticPr fontId="4" type="noConversion"/>
  </si>
  <si>
    <t>自然资源海洋气象等</t>
    <phoneticPr fontId="4" type="noConversion"/>
  </si>
  <si>
    <t>五、地方政府债务转贷收入</t>
    <phoneticPr fontId="18" type="noConversion"/>
  </si>
  <si>
    <t xml:space="preserve">    地方政府债券转贷收入(再融资）</t>
    <phoneticPr fontId="4" type="noConversion"/>
  </si>
  <si>
    <t>四、地方政府债券转贷收入(再融资）</t>
    <phoneticPr fontId="6" type="noConversion"/>
  </si>
  <si>
    <t>五、上年结转</t>
    <phoneticPr fontId="18" type="noConversion"/>
  </si>
  <si>
    <t>一、上解市级支出</t>
    <phoneticPr fontId="4" type="noConversion"/>
  </si>
  <si>
    <t>二、补助镇街支出</t>
    <phoneticPr fontId="4" type="noConversion"/>
  </si>
  <si>
    <t>（一）一般性转移支付支出</t>
  </si>
  <si>
    <t xml:space="preserve">       体制补助</t>
  </si>
  <si>
    <t xml:space="preserve">       结算补助 </t>
  </si>
  <si>
    <t>（二）专项转移支付支出</t>
  </si>
  <si>
    <t xml:space="preserve">      一般公共服务</t>
    <phoneticPr fontId="4" type="noConversion"/>
  </si>
  <si>
    <t xml:space="preserve">      文化体育与传媒</t>
    <phoneticPr fontId="4" type="noConversion"/>
  </si>
  <si>
    <t xml:space="preserve">      医疗卫生与计划生育</t>
    <phoneticPr fontId="4" type="noConversion"/>
  </si>
  <si>
    <t xml:space="preserve">      资源勘探信息等</t>
    <phoneticPr fontId="4" type="noConversion"/>
  </si>
  <si>
    <t xml:space="preserve">      抗疫特别国债</t>
    <phoneticPr fontId="4" type="noConversion"/>
  </si>
  <si>
    <t>三、地方政府一般债务还本支出</t>
    <phoneticPr fontId="4" type="noConversion"/>
  </si>
  <si>
    <t>合计</t>
    <phoneticPr fontId="6" type="noConversion"/>
  </si>
  <si>
    <t>四、地方政府债券还本支出(再融资）</t>
    <phoneticPr fontId="4" type="noConversion"/>
  </si>
  <si>
    <t>1.体制补助</t>
  </si>
  <si>
    <t>2.结算补助</t>
  </si>
  <si>
    <t>节日慰问</t>
  </si>
  <si>
    <t>残疾人两项补贴（三项补贴）</t>
  </si>
  <si>
    <t>高龄失能老年人养老服务补贴（三项补贴）</t>
  </si>
  <si>
    <t>重点优抚对象医疗补助</t>
  </si>
  <si>
    <t>特困人员照料护理补贴</t>
  </si>
  <si>
    <t>城乡困难群众临时救助1</t>
  </si>
  <si>
    <t>经济社会发展实绩资金-市对区考核指标工作经费</t>
  </si>
  <si>
    <t>城镇房屋安全隐患排危、农村公路整治等民生工程建设</t>
  </si>
  <si>
    <t>滨河公园管护费</t>
  </si>
  <si>
    <t>新槐村便民服务中心建设</t>
  </si>
  <si>
    <t>石龙镇停车场建设</t>
  </si>
  <si>
    <t>石滩镇应急取水</t>
  </si>
  <si>
    <t>耕读文化设施展示</t>
  </si>
  <si>
    <t>一镇一街细化预算编制</t>
  </si>
  <si>
    <t>双河口镇临江村村容村貌及便民基础设施建设</t>
  </si>
  <si>
    <t>五宝山寨农旅融合发展项目</t>
  </si>
  <si>
    <t>上级专项资金结转</t>
  </si>
  <si>
    <t xml:space="preserve">      城乡社区</t>
    <phoneticPr fontId="6" type="noConversion"/>
  </si>
  <si>
    <t>一、市级补助收入</t>
    <phoneticPr fontId="18" type="noConversion"/>
  </si>
  <si>
    <t>二、上年结转</t>
    <phoneticPr fontId="18" type="noConversion"/>
  </si>
  <si>
    <t>一、补助镇街支出</t>
    <phoneticPr fontId="18" type="noConversion"/>
  </si>
  <si>
    <t>三、上解支出</t>
    <phoneticPr fontId="4" type="noConversion"/>
  </si>
  <si>
    <t>一、污水处理费收入</t>
    <phoneticPr fontId="8" type="noConversion"/>
  </si>
  <si>
    <t>一、污水处理费收入</t>
    <phoneticPr fontId="8" type="noConversion"/>
  </si>
  <si>
    <t xml:space="preserve">
    2021年区本级政府性基金预算收入执行数为0.3亿元，2022年预算数为  0.3亿元，较上年下降8.2%。
    污水处理费收入预计完成0.3亿元，较上年减少0.02亿元。
</t>
    <phoneticPr fontId="6" type="noConversion"/>
  </si>
  <si>
    <t xml:space="preserve">    城乡社区</t>
    <phoneticPr fontId="18" type="noConversion"/>
  </si>
  <si>
    <t xml:space="preserve">    农林水</t>
    <phoneticPr fontId="18" type="noConversion"/>
  </si>
  <si>
    <t xml:space="preserve">    其他</t>
    <phoneticPr fontId="18" type="noConversion"/>
  </si>
  <si>
    <t xml:space="preserve">    社保保障</t>
    <phoneticPr fontId="18" type="noConversion"/>
  </si>
  <si>
    <t>一、补助镇街支出</t>
    <phoneticPr fontId="6" type="noConversion"/>
  </si>
  <si>
    <t>一、产权转让收入</t>
    <phoneticPr fontId="6" type="noConversion"/>
  </si>
  <si>
    <t>一、解决历史遗留问题及改革成本支出</t>
    <phoneticPr fontId="18" type="noConversion"/>
  </si>
  <si>
    <t>三、国有企业政策性补贴</t>
    <phoneticPr fontId="18" type="noConversion"/>
  </si>
  <si>
    <t>二、国有企业资本金注入</t>
    <phoneticPr fontId="18" type="noConversion"/>
  </si>
  <si>
    <t>一、产权转让收入</t>
    <phoneticPr fontId="18" type="noConversion"/>
  </si>
  <si>
    <t>上年结转</t>
    <phoneticPr fontId="18" type="noConversion"/>
  </si>
  <si>
    <t>一、产权转让收入</t>
    <phoneticPr fontId="6" type="noConversion"/>
  </si>
  <si>
    <t xml:space="preserve">
    2021年区本级国有资本经营预算收入执行数为0.5亿元，2022年预算数为0.4亿元，较上年下降14.8%。
    产权转让收入0.4亿元，较上年减少0.08亿元。
    </t>
    <phoneticPr fontId="6" type="noConversion"/>
  </si>
  <si>
    <t>巴南区2021年地方政府债务限额及余额情况表</t>
  </si>
  <si>
    <t>注：1.本表反映上一年度本地区、本级及所属地区政府债务限额及余额预计执行数。</t>
  </si>
  <si>
    <t xml:space="preserve">    2.本表由县级以上地方各级财政部门在本级人民代表大会批准预算后二十日内公开。</t>
  </si>
  <si>
    <t>巴南区2021年和2022年地方政府一般债务余额情况表</t>
  </si>
  <si>
    <t>一、2020年末地方政府一般债务余额实际数</t>
  </si>
  <si>
    <t xml:space="preserve">    其中：中央转贷地方的国际金融组织和外国政府贷款</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</si>
  <si>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</si>
  <si>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巴南区2021年和2022年地方政府专项债务余额情况表</t>
  </si>
  <si>
    <t>一、2020年末地方政府专项债务余额实际数</t>
  </si>
  <si>
    <t>巴南区地方政府债券发行及还本付息情况表</t>
  </si>
  <si>
    <t>本地区</t>
  </si>
  <si>
    <t xml:space="preserve">         财政预算安排 </t>
  </si>
  <si>
    <t xml:space="preserve">         财政预算安排</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</si>
  <si>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</si>
  <si>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巴南区2022年地方政府债务限额提前下达情况表</t>
  </si>
  <si>
    <t>下级</t>
  </si>
  <si>
    <t xml:space="preserve">       专项债务限额</t>
  </si>
  <si>
    <t>注：本表反映本地区及本级预算中列示提前下达的新增地方政府债务限额情况，由县级以上地方各级财政部门在本级人民代表大会批准预算后二十日内公开。</t>
  </si>
  <si>
    <t>巴南区2022年年初新增地方政府债券资金安排表</t>
  </si>
  <si>
    <t>项目名称</t>
  </si>
  <si>
    <t>项目主管部门</t>
  </si>
  <si>
    <t>债券性质</t>
  </si>
  <si>
    <t>债券规模</t>
  </si>
  <si>
    <t>无</t>
    <phoneticPr fontId="125" type="noConversion"/>
  </si>
  <si>
    <t>注：本表反映本级当年提前下达的新增地方政府债券资金使用安排，由县级以上地方各级财政部门在本级人民代表大会批准预算后二十日内公开。</t>
  </si>
  <si>
    <t>目    录</t>
    <phoneticPr fontId="6" type="noConversion"/>
  </si>
  <si>
    <t>一、2021年预算执行</t>
    <phoneticPr fontId="6" type="noConversion"/>
  </si>
  <si>
    <t>1、一般公共预算</t>
    <phoneticPr fontId="6" type="noConversion"/>
  </si>
  <si>
    <t>表1：2021年全区一般公共预算收入执行表</t>
  </si>
  <si>
    <t>表2：2021年全区一般公共预算支出执行表</t>
  </si>
  <si>
    <t>表3：2021年区本级一般公共预算收支执行表</t>
  </si>
  <si>
    <t>表4：2021年区本级一般公共预算收入执行表</t>
  </si>
  <si>
    <t xml:space="preserve">     关于2021年区本级一般公共预算收入执行情况的说明</t>
  </si>
  <si>
    <t>表6：2021年区本级一般公共预算支出执行表（项级科目）</t>
    <phoneticPr fontId="6" type="noConversion"/>
  </si>
  <si>
    <t xml:space="preserve">     关于2021年区本级一般公共预算支出执行情况的说明</t>
  </si>
  <si>
    <t>表7：2021年巴南区一般公共预算基本支出执行表</t>
    <phoneticPr fontId="6" type="noConversion"/>
  </si>
  <si>
    <t>表8：2021年区本级一般公共预算转移支付收入执行表</t>
  </si>
  <si>
    <t>表9：2021年区本级一般公共预算转移支付支出执行表</t>
  </si>
  <si>
    <t>表10：2021年区本级一般公共预算转移支付支出执行表（分地区）</t>
  </si>
  <si>
    <t>表11：2021年区本级一般公共预算转移支付支出执行表（分项目）</t>
  </si>
  <si>
    <t>2、政府性基金预算</t>
    <phoneticPr fontId="6" type="noConversion"/>
  </si>
  <si>
    <t>表12：2021年全区政府性基金预算收入执行表</t>
  </si>
  <si>
    <t>表13：2021年全区政府性基金预算支出执行表</t>
  </si>
  <si>
    <t>表14：2021年区本级政府性基金预算收支执行表</t>
  </si>
  <si>
    <t>表15：2021年区本级政府性基金预算收入执行表</t>
  </si>
  <si>
    <t xml:space="preserve">     关于2021年区本级政府性基金预算收入执行情况的说明</t>
  </si>
  <si>
    <t>表16：2021年区本级政府性基金预算支出执行表（类级科目）</t>
    <phoneticPr fontId="6" type="noConversion"/>
  </si>
  <si>
    <t>表17：2021年区本级政府性基金预算支出执行表（项级科目）</t>
  </si>
  <si>
    <t xml:space="preserve">     关于2021年区本级政府性基金预算支出执行情况的说明</t>
  </si>
  <si>
    <t>表18：2021年区本级政府性基金预算转移支付收入执行表</t>
  </si>
  <si>
    <t>表19：2021年区本级政府性基金预算转移支付支出执行表</t>
  </si>
  <si>
    <t>表20：2021年区本级政府性基金转移支付支出执行表（分地区）</t>
  </si>
  <si>
    <t>表21：2021年区本级政府性基金转移支付支出执行表（分项目）</t>
  </si>
  <si>
    <t>3、国有资本经营预算</t>
    <phoneticPr fontId="6" type="noConversion"/>
  </si>
  <si>
    <t>表22：2021年全区国有资本经营预算收入执行表</t>
  </si>
  <si>
    <t>表23：2021年全区国有资本经营预算支出执行表</t>
  </si>
  <si>
    <t>表24：2021年区本级国有资本经营预算收支执行表</t>
  </si>
  <si>
    <t>表25：2021年区本级国有资本经营预算收入执行表</t>
  </si>
  <si>
    <t xml:space="preserve">      关于2021年区本级国有资本经营预算收入执行情况的说明</t>
  </si>
  <si>
    <t>表26：2021年区本级国有资本经营预算支出执行表（项级科目）</t>
    <phoneticPr fontId="6" type="noConversion"/>
  </si>
  <si>
    <t>表27：2021年区本级国有资本经营预算支出执行表（项级科目）</t>
    <phoneticPr fontId="6" type="noConversion"/>
  </si>
  <si>
    <t xml:space="preserve">      关于2021年区本级国有资本经营预算支出执行情况的说明</t>
  </si>
  <si>
    <t>4、社会保险基金预算</t>
    <phoneticPr fontId="6" type="noConversion"/>
  </si>
  <si>
    <t>表28：2021年全区社会保险基金预算收入执行表</t>
    <phoneticPr fontId="6" type="noConversion"/>
  </si>
  <si>
    <t>表29：2021年全区社会保险基金预算支出执行表</t>
    <phoneticPr fontId="6" type="noConversion"/>
  </si>
  <si>
    <t xml:space="preserve">      关于2021年全区社会保险基金预算执行情况的说明</t>
  </si>
  <si>
    <t>表30：2021年全区社会保险基金预算收支执行表</t>
    <phoneticPr fontId="6" type="noConversion"/>
  </si>
  <si>
    <t>表31：2021年全区社会保险基金预算结余执行表</t>
    <phoneticPr fontId="6" type="noConversion"/>
  </si>
  <si>
    <t>二、2022年预算（草案）</t>
    <phoneticPr fontId="6" type="noConversion"/>
  </si>
  <si>
    <t>1、一般公共预算</t>
    <phoneticPr fontId="6" type="noConversion"/>
  </si>
  <si>
    <t>表32：2022年全区一般公共预算收入预算表</t>
    <phoneticPr fontId="6" type="noConversion"/>
  </si>
  <si>
    <t>表33：2022年全区一般公共预算支出预算表</t>
    <phoneticPr fontId="6" type="noConversion"/>
  </si>
  <si>
    <t>表35：2022年区本级一般公共预算收入预算表</t>
    <phoneticPr fontId="6" type="noConversion"/>
  </si>
  <si>
    <t xml:space="preserve">      关于2022年区本级一般公共预算收入预算的说明</t>
  </si>
  <si>
    <t xml:space="preserve">      关于2022年区本级一般公共预算支出预算的说明</t>
  </si>
  <si>
    <t>2、政府性基金预算</t>
    <phoneticPr fontId="6" type="noConversion"/>
  </si>
  <si>
    <t xml:space="preserve">      关于2022年区本级政府性基金预算收入预算的说明</t>
  </si>
  <si>
    <t xml:space="preserve">      关于2022年区本级政府性基金预算支出预算的说明</t>
  </si>
  <si>
    <t>3、国有资本经营预算</t>
    <phoneticPr fontId="6" type="noConversion"/>
  </si>
  <si>
    <t xml:space="preserve">      关于2022年区本级国有资本经营预算收入预算的说明</t>
  </si>
  <si>
    <t xml:space="preserve">      关于2022年区本级国有资本经营预算支出预算的说明</t>
  </si>
  <si>
    <t>4、社会保险基金预算</t>
    <phoneticPr fontId="6" type="noConversion"/>
  </si>
  <si>
    <t xml:space="preserve">      关于2022年全区社会保险基金预算的说明</t>
  </si>
  <si>
    <t>三、债务管控情况</t>
    <phoneticPr fontId="6" type="noConversion"/>
  </si>
  <si>
    <t>一、污水处理费收入</t>
    <phoneticPr fontId="8" type="noConversion"/>
  </si>
  <si>
    <t>五、其他支出</t>
    <phoneticPr fontId="6" type="noConversion"/>
  </si>
  <si>
    <t>六、债务付息支出</t>
    <phoneticPr fontId="6" type="noConversion"/>
  </si>
  <si>
    <t>七、债务发行费用支出</t>
    <phoneticPr fontId="6" type="noConversion"/>
  </si>
  <si>
    <t>八、抗疫特别国债支出</t>
    <phoneticPr fontId="6" type="noConversion"/>
  </si>
  <si>
    <t>一、污水处理费收入</t>
    <phoneticPr fontId="4" type="noConversion"/>
  </si>
  <si>
    <t xml:space="preserve">二、地方政府债务收入 </t>
    <phoneticPr fontId="4" type="noConversion"/>
  </si>
  <si>
    <t>三、上年结转</t>
    <phoneticPr fontId="4" type="noConversion"/>
  </si>
  <si>
    <t>五、其他支出</t>
    <phoneticPr fontId="4" type="noConversion"/>
  </si>
  <si>
    <t>七、债务发行费用支出</t>
    <phoneticPr fontId="4" type="noConversion"/>
  </si>
  <si>
    <t>一、其他国有资本经营预算收入</t>
    <phoneticPr fontId="4" type="noConversion"/>
  </si>
  <si>
    <t>2022年区本级一般公共预算支出预算表</t>
    <phoneticPr fontId="8" type="noConversion"/>
  </si>
  <si>
    <t>表36</t>
    <phoneticPr fontId="6" type="noConversion"/>
  </si>
  <si>
    <t>表37</t>
    <phoneticPr fontId="4" type="noConversion"/>
  </si>
  <si>
    <t>表39</t>
    <phoneticPr fontId="4" type="noConversion"/>
  </si>
  <si>
    <t>表40</t>
    <phoneticPr fontId="6" type="noConversion"/>
  </si>
  <si>
    <t>表41</t>
    <phoneticPr fontId="6" type="noConversion"/>
  </si>
  <si>
    <t>表43</t>
    <phoneticPr fontId="4" type="noConversion"/>
  </si>
  <si>
    <t>表45</t>
    <phoneticPr fontId="6" type="noConversion"/>
  </si>
  <si>
    <t>表46</t>
    <phoneticPr fontId="4" type="noConversion"/>
  </si>
  <si>
    <t>一、污水处理费收入</t>
    <phoneticPr fontId="6" type="noConversion"/>
  </si>
  <si>
    <t>表48</t>
    <phoneticPr fontId="6" type="noConversion"/>
  </si>
  <si>
    <t>表49</t>
    <phoneticPr fontId="4" type="noConversion"/>
  </si>
  <si>
    <t>表50</t>
    <phoneticPr fontId="6" type="noConversion"/>
  </si>
  <si>
    <t>表51</t>
    <phoneticPr fontId="6" type="noConversion"/>
  </si>
  <si>
    <t>表52</t>
    <phoneticPr fontId="4" type="noConversion"/>
  </si>
  <si>
    <t>表53</t>
    <phoneticPr fontId="18" type="noConversion"/>
  </si>
  <si>
    <t>表55</t>
    <phoneticPr fontId="6" type="noConversion"/>
  </si>
  <si>
    <t>表56</t>
    <phoneticPr fontId="4" type="noConversion"/>
  </si>
  <si>
    <t>表59</t>
    <phoneticPr fontId="4" type="noConversion"/>
  </si>
  <si>
    <t>表60</t>
    <phoneticPr fontId="6" type="noConversion"/>
  </si>
  <si>
    <t>表61</t>
    <phoneticPr fontId="6" type="noConversion"/>
  </si>
  <si>
    <t>表62</t>
    <phoneticPr fontId="4" type="noConversion"/>
  </si>
  <si>
    <t>表63</t>
    <phoneticPr fontId="4" type="noConversion"/>
  </si>
  <si>
    <t>表64</t>
    <phoneticPr fontId="6" type="noConversion"/>
  </si>
  <si>
    <t>表69</t>
    <phoneticPr fontId="6" type="noConversion"/>
  </si>
  <si>
    <t>表68</t>
    <phoneticPr fontId="6" type="noConversion"/>
  </si>
  <si>
    <t>表67</t>
    <phoneticPr fontId="6" type="noConversion"/>
  </si>
  <si>
    <t>表66</t>
    <phoneticPr fontId="6" type="noConversion"/>
  </si>
  <si>
    <t>表65</t>
    <phoneticPr fontId="6" type="noConversion"/>
  </si>
  <si>
    <t>表5：2020年区本级一般公共预算支出执行表（类级科目）</t>
    <phoneticPr fontId="6" type="noConversion"/>
  </si>
  <si>
    <t>表40：2022年区本级一般公共预算转移支付收入预算表</t>
    <phoneticPr fontId="6" type="noConversion"/>
  </si>
  <si>
    <t>表41：2022年区本级一般公共预算转移支付支出预算表</t>
    <phoneticPr fontId="6" type="noConversion"/>
  </si>
  <si>
    <t>表44：2022年全区政府性基金预算收入预算表</t>
    <phoneticPr fontId="6" type="noConversion"/>
  </si>
  <si>
    <t>表45：2022年全区政府性基金预算支出预算表</t>
    <phoneticPr fontId="6" type="noConversion"/>
  </si>
  <si>
    <t>表47：2022年区本级政府性基金预算收入预算表</t>
    <phoneticPr fontId="6" type="noConversion"/>
  </si>
  <si>
    <t>表48：2022年区本级政府性基金预算支出预算表</t>
    <phoneticPr fontId="6" type="noConversion"/>
  </si>
  <si>
    <t>表50：2022年区本级政府性基金预算转移支付收入预算表</t>
    <phoneticPr fontId="6" type="noConversion"/>
  </si>
  <si>
    <t>表51：2022年区本级政府性基金预算转移支付支出预算表</t>
    <phoneticPr fontId="6" type="noConversion"/>
  </si>
  <si>
    <t>表54：2022年全区国有资本经营预算收入预算表</t>
    <phoneticPr fontId="6" type="noConversion"/>
  </si>
  <si>
    <t>表55：2022年全区国有资本经营预算支出预算表</t>
    <phoneticPr fontId="6" type="noConversion"/>
  </si>
  <si>
    <t>表36：2022年区本级一般公共预算支出预算表（类级科目）</t>
    <phoneticPr fontId="6" type="noConversion"/>
  </si>
  <si>
    <t>表37：2022年区本级一般公共预算支出预算表（项级科目）</t>
    <phoneticPr fontId="6" type="noConversion"/>
  </si>
  <si>
    <t xml:space="preserve">表56：2022年区本级国有资本经营预算收支预算表 </t>
    <phoneticPr fontId="6" type="noConversion"/>
  </si>
  <si>
    <t>表57：2022年区本级国有资本经营预算收入预算表</t>
    <phoneticPr fontId="6" type="noConversion"/>
  </si>
  <si>
    <t>表58：2022年区本级国有资本经营预算支出预算表（类级科目）</t>
    <phoneticPr fontId="6" type="noConversion"/>
  </si>
  <si>
    <t>表59：2022年区本级国有资本经营预算支出预算表（项级科目）</t>
    <phoneticPr fontId="6" type="noConversion"/>
  </si>
  <si>
    <t>表60：2022年全区社会保险基金预算收入预算表</t>
    <phoneticPr fontId="6" type="noConversion"/>
  </si>
  <si>
    <t>表61：2022年全区社会保险基金预算支出预算表</t>
    <phoneticPr fontId="6" type="noConversion"/>
  </si>
  <si>
    <t>表64：重庆市巴南区2021年地方政府债务限额及余额情况表</t>
    <phoneticPr fontId="6" type="noConversion"/>
  </si>
  <si>
    <t>表65：重庆市巴南区2021年和2022年地方政府一般债务余额情况表</t>
    <phoneticPr fontId="6" type="noConversion"/>
  </si>
  <si>
    <t>表66：重庆市巴南区2021年和2022年地方政府专项债务余额情况表</t>
    <phoneticPr fontId="6" type="noConversion"/>
  </si>
  <si>
    <t>表67：重庆市巴南区地方政府债券发行及还本付息情况表</t>
    <phoneticPr fontId="6" type="noConversion"/>
  </si>
  <si>
    <t>表68：重庆市巴南区2022年地方政府债务限额提前下达情况表</t>
    <phoneticPr fontId="6" type="noConversion"/>
  </si>
  <si>
    <t>表69：重庆市巴南区2022年年初新增地方政府债券资金安排表</t>
    <phoneticPr fontId="6" type="noConversion"/>
  </si>
  <si>
    <t>城乡困难群众临时救助（固）</t>
  </si>
  <si>
    <t>城乡困难群众送温暖补助（五一、端午节日慰问）</t>
  </si>
  <si>
    <t>城乡困难群众送温暖补助（元旦春节节日慰问）</t>
  </si>
  <si>
    <t xml:space="preserve">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我区因变动预算数和调整预算数为同一数据，未单独单列。
    </t>
    <phoneticPr fontId="6" type="noConversion"/>
  </si>
  <si>
    <t>一、文化体育与传媒支出</t>
  </si>
  <si>
    <t>六、债务付息发行费用</t>
  </si>
  <si>
    <t>七、其他支出</t>
  </si>
  <si>
    <t>合计</t>
    <phoneticPr fontId="6" type="noConversion"/>
  </si>
  <si>
    <t>政府性基金预算支出</t>
  </si>
  <si>
    <t>六、债务还本付息及发行费用</t>
  </si>
  <si>
    <t>八、抗疫特别国债安排的支出</t>
  </si>
  <si>
    <t xml:space="preserve">   人大事务</t>
  </si>
  <si>
    <t xml:space="preserve">   政协事务</t>
  </si>
  <si>
    <t xml:space="preserve">   政府办公厅（室）及相关机构事务</t>
  </si>
  <si>
    <t xml:space="preserve">      其他政府办公厅（室）及相关机构事务支出</t>
  </si>
  <si>
    <t xml:space="preserve">   发展与改革事务</t>
  </si>
  <si>
    <t xml:space="preserve">   统计信息事务</t>
  </si>
  <si>
    <t xml:space="preserve">      其他统计信息事务支出</t>
  </si>
  <si>
    <t xml:space="preserve">   财政事务</t>
  </si>
  <si>
    <t xml:space="preserve">   税收事务</t>
  </si>
  <si>
    <t xml:space="preserve">   审计事务</t>
  </si>
  <si>
    <t xml:space="preserve">   纪检监察事务</t>
  </si>
  <si>
    <t xml:space="preserve">   商贸事务</t>
  </si>
  <si>
    <t xml:space="preserve">   档案事务</t>
  </si>
  <si>
    <t xml:space="preserve">   民主党派及工商联事务</t>
  </si>
  <si>
    <t xml:space="preserve">   群众团体事务</t>
  </si>
  <si>
    <t xml:space="preserve">   党委办公厅（室）及相关机构事务</t>
  </si>
  <si>
    <t xml:space="preserve">      其他党委办公厅（室）及相关机构事务支出</t>
  </si>
  <si>
    <t xml:space="preserve">   组织事务</t>
  </si>
  <si>
    <t xml:space="preserve">   宣传事务</t>
  </si>
  <si>
    <t xml:space="preserve">   统战事务</t>
  </si>
  <si>
    <t xml:space="preserve">      宗教事务</t>
  </si>
  <si>
    <t xml:space="preserve">   对外联络事务</t>
  </si>
  <si>
    <t xml:space="preserve">      其他对外联络事务支出</t>
  </si>
  <si>
    <t xml:space="preserve">   其他共产党事务支出</t>
  </si>
  <si>
    <t xml:space="preserve">   网信事务</t>
  </si>
  <si>
    <t xml:space="preserve">   市场监督管理事务</t>
  </si>
  <si>
    <t xml:space="preserve">   其他一般公共服务支出</t>
  </si>
  <si>
    <t>二、国防支出</t>
  </si>
  <si>
    <t xml:space="preserve">   国防动员</t>
  </si>
  <si>
    <t xml:space="preserve">      兵役征集</t>
  </si>
  <si>
    <t>三、公共安全支出</t>
  </si>
  <si>
    <t xml:space="preserve">   公安</t>
  </si>
  <si>
    <t xml:space="preserve">   司法</t>
  </si>
  <si>
    <t xml:space="preserve">      法治建设</t>
  </si>
  <si>
    <t>四、教育支出</t>
  </si>
  <si>
    <t xml:space="preserve">   教育管理事务</t>
  </si>
  <si>
    <t xml:space="preserve">   普通教育</t>
  </si>
  <si>
    <t xml:space="preserve">   职业教育</t>
  </si>
  <si>
    <t xml:space="preserve">      高等职业教育</t>
  </si>
  <si>
    <t xml:space="preserve">   特殊教育</t>
  </si>
  <si>
    <t xml:space="preserve">   进修与培训</t>
  </si>
  <si>
    <t xml:space="preserve">      其他进修与培训</t>
  </si>
  <si>
    <t xml:space="preserve">   教育费附加安排的支出</t>
  </si>
  <si>
    <t xml:space="preserve">      其他教育费附加安排的支出</t>
  </si>
  <si>
    <t xml:space="preserve">   其他教育支出</t>
  </si>
  <si>
    <t>五、科学技术支出</t>
  </si>
  <si>
    <t xml:space="preserve">   科学技术管理事务</t>
  </si>
  <si>
    <t xml:space="preserve">   技术研究与开发</t>
  </si>
  <si>
    <t xml:space="preserve">      科技成果转化与扩散</t>
  </si>
  <si>
    <t xml:space="preserve">   科学技术普及</t>
  </si>
  <si>
    <t xml:space="preserve">   其他科学技术支出</t>
  </si>
  <si>
    <t>六、文化旅游体育与传媒支出</t>
  </si>
  <si>
    <t xml:space="preserve">   文化和旅游</t>
  </si>
  <si>
    <t xml:space="preserve">   文物</t>
  </si>
  <si>
    <t xml:space="preserve">   体育</t>
  </si>
  <si>
    <t xml:space="preserve">      体育竞赛</t>
  </si>
  <si>
    <t xml:space="preserve">   新闻出版电影</t>
  </si>
  <si>
    <t xml:space="preserve">   其他文化旅游体育与传媒支出</t>
  </si>
  <si>
    <t>七、社会保障和就业支出</t>
  </si>
  <si>
    <t xml:space="preserve">   人力资源和社会保障管理事务</t>
  </si>
  <si>
    <t xml:space="preserve">   民政管理事务</t>
  </si>
  <si>
    <t xml:space="preserve">   行政事业单位养老支出</t>
  </si>
  <si>
    <t xml:space="preserve">   就业补助</t>
  </si>
  <si>
    <t xml:space="preserve">   抚恤</t>
  </si>
  <si>
    <t xml:space="preserve">      伤残抚恤</t>
  </si>
  <si>
    <t xml:space="preserve">      义务兵优待</t>
  </si>
  <si>
    <t xml:space="preserve">   退役安置</t>
  </si>
  <si>
    <t xml:space="preserve">   社会福利</t>
  </si>
  <si>
    <t xml:space="preserve">      儿童福利</t>
  </si>
  <si>
    <t xml:space="preserve">   残疾人事业</t>
  </si>
  <si>
    <t xml:space="preserve">   最低生活保障</t>
  </si>
  <si>
    <t xml:space="preserve">   其他生活救助</t>
  </si>
  <si>
    <t xml:space="preserve">   退役军人管理事务</t>
  </si>
  <si>
    <t xml:space="preserve">   其他社会保障和就业支出</t>
  </si>
  <si>
    <t>八、卫生健康支出</t>
  </si>
  <si>
    <t xml:space="preserve">   卫生健康管理事务</t>
  </si>
  <si>
    <t xml:space="preserve">   公立医院</t>
  </si>
  <si>
    <t xml:space="preserve">      中医（民族）医院</t>
  </si>
  <si>
    <t xml:space="preserve">   基层医疗卫生机构</t>
  </si>
  <si>
    <t xml:space="preserve">      城市社区卫生机构</t>
  </si>
  <si>
    <t xml:space="preserve">   公共卫生</t>
  </si>
  <si>
    <t xml:space="preserve">   中医药</t>
  </si>
  <si>
    <t xml:space="preserve">      中医（民族医）药专项</t>
  </si>
  <si>
    <t xml:space="preserve">   计划生育事务</t>
  </si>
  <si>
    <t xml:space="preserve">   行政事业单位医疗</t>
  </si>
  <si>
    <t xml:space="preserve">      公务员医疗补助</t>
  </si>
  <si>
    <t xml:space="preserve">   医疗救助</t>
  </si>
  <si>
    <t xml:space="preserve">   优抚对象医疗</t>
  </si>
  <si>
    <t xml:space="preserve">      优抚对象医疗补助</t>
  </si>
  <si>
    <t xml:space="preserve">   医疗保障管理事务</t>
  </si>
  <si>
    <t xml:space="preserve">   其他卫生健康支出</t>
  </si>
  <si>
    <t>九、节能环保支出</t>
  </si>
  <si>
    <t xml:space="preserve">   环境保护管理事务</t>
  </si>
  <si>
    <t xml:space="preserve">   环境监测与监察</t>
  </si>
  <si>
    <t xml:space="preserve">   污染防治</t>
  </si>
  <si>
    <t xml:space="preserve">      噪声</t>
  </si>
  <si>
    <t xml:space="preserve">      其他污染防治支出</t>
  </si>
  <si>
    <t xml:space="preserve">   自然生态保护</t>
  </si>
  <si>
    <t xml:space="preserve">   天然林保护</t>
  </si>
  <si>
    <t xml:space="preserve">      森林管护</t>
  </si>
  <si>
    <t xml:space="preserve">      其他天然林保护支出</t>
  </si>
  <si>
    <t xml:space="preserve">   退耕还林还草</t>
  </si>
  <si>
    <t>十、城乡社区支出</t>
  </si>
  <si>
    <t xml:space="preserve">   城乡社区管理事务</t>
  </si>
  <si>
    <t xml:space="preserve">   城乡社区公共设施</t>
  </si>
  <si>
    <t xml:space="preserve">   城乡社区环境卫生</t>
  </si>
  <si>
    <t xml:space="preserve">   建设市场管理与监督</t>
  </si>
  <si>
    <t xml:space="preserve">   其他城乡社区支出</t>
  </si>
  <si>
    <t>十一、农林水支出</t>
  </si>
  <si>
    <t xml:space="preserve">   农业农村</t>
  </si>
  <si>
    <t xml:space="preserve">      农村社会事业</t>
  </si>
  <si>
    <t xml:space="preserve">      渔业发展</t>
  </si>
  <si>
    <t xml:space="preserve">   林业和草原</t>
  </si>
  <si>
    <t xml:space="preserve">      执法与监督</t>
  </si>
  <si>
    <t xml:space="preserve">   水利</t>
  </si>
  <si>
    <t xml:space="preserve">      水利前期工作</t>
  </si>
  <si>
    <t xml:space="preserve">      水质监测</t>
  </si>
  <si>
    <t xml:space="preserve">   巩固脱贫衔接乡村振兴</t>
  </si>
  <si>
    <t xml:space="preserve">      其他巩固脱贫衔接乡村振兴支出</t>
  </si>
  <si>
    <t xml:space="preserve">   农村综合改革</t>
  </si>
  <si>
    <t xml:space="preserve">   普惠金融发展支出</t>
  </si>
  <si>
    <t xml:space="preserve">      创业担保贷款贴息及奖补</t>
  </si>
  <si>
    <t xml:space="preserve">   其他农林水支出</t>
  </si>
  <si>
    <t>十二、交通运输支出</t>
  </si>
  <si>
    <t xml:space="preserve">   公路水路运输</t>
  </si>
  <si>
    <t xml:space="preserve">   铁路运输</t>
  </si>
  <si>
    <t xml:space="preserve">   车辆购置税支出</t>
  </si>
  <si>
    <t xml:space="preserve">   其他交通运输支出</t>
  </si>
  <si>
    <t xml:space="preserve">      公共交通运营补助</t>
  </si>
  <si>
    <t>十三、资源勘探工业信息等支出</t>
  </si>
  <si>
    <t xml:space="preserve">   工业和信息产业监管</t>
  </si>
  <si>
    <t xml:space="preserve">      其他工业和信息产业监管支出</t>
  </si>
  <si>
    <t xml:space="preserve">   支持中小企业发展和管理支出</t>
  </si>
  <si>
    <t xml:space="preserve">   其他资源勘探工业信息等支出</t>
  </si>
  <si>
    <t>十四、商业服务业等支出</t>
  </si>
  <si>
    <t xml:space="preserve">   商业流通事务</t>
  </si>
  <si>
    <t xml:space="preserve">   涉外发展服务支出</t>
  </si>
  <si>
    <t xml:space="preserve">   其他商业服务业等支出</t>
  </si>
  <si>
    <t>十五、金融支出</t>
  </si>
  <si>
    <t xml:space="preserve">   金融部门监管支出</t>
  </si>
  <si>
    <t>十六、自然资源海洋气象等支出</t>
  </si>
  <si>
    <t xml:space="preserve">   自然资源事务</t>
  </si>
  <si>
    <t xml:space="preserve">      其他自然资源事务支出</t>
  </si>
  <si>
    <t xml:space="preserve">   气象事务</t>
  </si>
  <si>
    <t>十七、住房保障支出</t>
  </si>
  <si>
    <t xml:space="preserve">   保障性安居工程支出</t>
  </si>
  <si>
    <t xml:space="preserve">   住房改革支出</t>
  </si>
  <si>
    <t>十八、粮油物资储备支出</t>
  </si>
  <si>
    <t xml:space="preserve">   粮油物资事务</t>
  </si>
  <si>
    <t xml:space="preserve">   重要商品储备</t>
  </si>
  <si>
    <t xml:space="preserve">      其他重要商品储备支出</t>
  </si>
  <si>
    <t>十九、灾害防治及应急管理支出</t>
  </si>
  <si>
    <t xml:space="preserve">   应急管理事务</t>
  </si>
  <si>
    <t xml:space="preserve">   消防救援事务</t>
  </si>
  <si>
    <t xml:space="preserve">   自然灾害防治</t>
  </si>
  <si>
    <t xml:space="preserve">   自然灾害救灾及恢复重建支出</t>
  </si>
  <si>
    <t xml:space="preserve">      自然灾害救灾补助</t>
  </si>
  <si>
    <t>二十、预备费</t>
  </si>
  <si>
    <t xml:space="preserve">  预备费</t>
  </si>
  <si>
    <t xml:space="preserve">    预备费</t>
  </si>
  <si>
    <t>二十一、债务付息支出</t>
  </si>
  <si>
    <t xml:space="preserve">   地方政府一般债务付息支出</t>
  </si>
  <si>
    <t>支出合计</t>
  </si>
  <si>
    <t>文化旅游体育与传媒支出</t>
  </si>
  <si>
    <t>资源勘探工业信息等支出</t>
  </si>
  <si>
    <t>灾害防治及应急管理支出</t>
  </si>
  <si>
    <t>债务发行费用支出</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</si>
  <si>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</si>
  <si>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</si>
  <si>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</si>
  <si>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</si>
  <si>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</si>
  <si>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</si>
  <si>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</si>
  <si>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</si>
  <si>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</si>
  <si>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</si>
  <si>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</si>
  <si>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</si>
  <si>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</si>
  <si>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</si>
  <si>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</si>
  <si>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</si>
  <si>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</si>
  <si>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</si>
  <si>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四、对个人和家庭的补助</t>
  </si>
  <si>
    <t xml:space="preserve">   社会福利和救助</t>
  </si>
  <si>
    <t xml:space="preserve">   助学金</t>
  </si>
  <si>
    <t xml:space="preserve">   离退休费</t>
  </si>
  <si>
    <t xml:space="preserve">   其他对个人和家庭的补助</t>
  </si>
  <si>
    <t xml:space="preserve">    其他资本性支出</t>
    <phoneticPr fontId="6" type="noConversion"/>
  </si>
  <si>
    <t xml:space="preserve">   大中型水库移民后期扶持基金支出</t>
  </si>
  <si>
    <t xml:space="preserve">      其他大中型水库移民后期扶持基金支出</t>
  </si>
  <si>
    <t xml:space="preserve">   小型水库移民扶助基金安排的支出</t>
  </si>
  <si>
    <t xml:space="preserve">   国有土地使用权出让收入安排的支出</t>
  </si>
  <si>
    <t xml:space="preserve">   国有土地收益基金安排的支出</t>
  </si>
  <si>
    <t xml:space="preserve">      其他国有土地收益基金支出</t>
  </si>
  <si>
    <t xml:space="preserve">   城市基础设施配套费安排的支出</t>
  </si>
  <si>
    <t xml:space="preserve">   大中型水库库区基金安排的支出</t>
  </si>
  <si>
    <t xml:space="preserve">      其他大中型水库库区基金支出</t>
  </si>
  <si>
    <t xml:space="preserve">   三峡水库库区基金支出</t>
  </si>
  <si>
    <t xml:space="preserve">   国家重大水利工程建设基金安排的支出</t>
  </si>
  <si>
    <t xml:space="preserve">   彩票公益金安排的支出</t>
  </si>
  <si>
    <t>一、其他国有资本经营预算支出</t>
    <phoneticPr fontId="6" type="noConversion"/>
  </si>
  <si>
    <t>三、国有企业政策性补贴</t>
    <phoneticPr fontId="18" type="noConversion"/>
  </si>
  <si>
    <t>国有企业政策性补贴</t>
  </si>
  <si>
    <t>国有资本经营预算支出</t>
    <phoneticPr fontId="6" type="noConversion"/>
  </si>
  <si>
    <t xml:space="preserve">
    2021年区本级政府性基金预算支出预算数为27.9亿元，2022年预算数为53.6亿元，较上年下降47.9%，主要是预算口径的变化。按照今年的预算口径要求，上级转移支付收入不能预估，只能按实际收到的提前下达资金编入预算，相应地缩减支出预算。</t>
    <phoneticPr fontId="6" type="noConversion"/>
  </si>
  <si>
    <t xml:space="preserve">注：1.本表直观反映2022年国有资本经营预算收入与支出的平衡关系。
    2.收入总计（本级收入合计+转移性收入合计）=支出总计（本级支出合计+转移性支出合计）。
    </t>
    <phoneticPr fontId="18" type="noConversion"/>
  </si>
  <si>
    <t>表62：2022年全区社会保险基金预算收支预算表</t>
    <phoneticPr fontId="18" type="noConversion"/>
  </si>
  <si>
    <t>表63：2022年全区社会保险基金预算结余预算表</t>
    <phoneticPr fontId="18" type="noConversion"/>
  </si>
  <si>
    <t xml:space="preserve">表34：2022年区级一般公共预算收支预算表 </t>
    <phoneticPr fontId="18" type="noConversion"/>
  </si>
  <si>
    <t xml:space="preserve">表46：2022年区本级政府性基金预算收支预算表 </t>
    <phoneticPr fontId="18" type="noConversion"/>
  </si>
  <si>
    <t xml:space="preserve">表49：2022年区本级政府性基金预算支出预算表 </t>
    <phoneticPr fontId="18" type="noConversion"/>
  </si>
  <si>
    <t>表38：2022年区本级一般公共预算支出预算表
     （按功能分类科目的基本支出和项目支出）</t>
    <phoneticPr fontId="18" type="noConversion"/>
  </si>
  <si>
    <t>表39：2022年区本级一般公共预算基本支出预算表 
      （按经济分类科目）</t>
    <phoneticPr fontId="18" type="noConversion"/>
  </si>
  <si>
    <t>表42：2022年区本级一般公共预算转移支付支出预算表（分地区）</t>
    <phoneticPr fontId="18" type="noConversion"/>
  </si>
  <si>
    <t>表43：2022年区本级一般公共预算转移支付支出预算表（分项目）</t>
    <phoneticPr fontId="18" type="noConversion"/>
  </si>
  <si>
    <t>表52：2022年区本级政府性基金预算转移支付支出预算表（分地区）</t>
    <phoneticPr fontId="6" type="noConversion"/>
  </si>
  <si>
    <t>表53：2022年区本级政府性基金预算转移支付支出预算表（分项目）</t>
    <phoneticPr fontId="18" type="noConversion"/>
  </si>
  <si>
    <t xml:space="preserve">    1.体制补助</t>
  </si>
  <si>
    <t xml:space="preserve">    2.结算补助</t>
  </si>
  <si>
    <t>2021年“中人”一次性退休补贴</t>
  </si>
  <si>
    <t>一街一镇细化部门预算试点专项经费-明月溪谷基础设施整治工程、雪亮工程、土桥片区环境综合整治</t>
  </si>
  <si>
    <t>镇街重点、民生和公益专项经费（场镇应急取水口改造延伸工程、龙舞小镇规划编制、农村公路隐患整治及基层组织示范创建、农村人居环境整治和垃圾清运、乡村道路整治提升）</t>
  </si>
  <si>
    <t>2019年市级农村综合改革转移支付资金的通知（一事一议项目）</t>
  </si>
  <si>
    <t>2020年农村综合改革转移支付预算的通知（一事一议项目）</t>
  </si>
  <si>
    <t>关于提前下达2021年财政专项扶贫资金的通知（用于扶贫项目）</t>
  </si>
  <si>
    <t>2021年中央、市财政衔接推进乡村振兴补助资金</t>
  </si>
  <si>
    <t>农村基础设施建设补助（丰之谷桃子坪新建泥结石生产便道、麻柳农旅产业基础设施改造资金）</t>
  </si>
  <si>
    <t>农田水利建设补助（安澜镇顶山村老山乡隐民宿基础设施建设资金、蔬菜基地抗旱蓄水池修建）</t>
  </si>
  <si>
    <t>乡村振兴战略发展资金（用于扶贫项目）</t>
  </si>
  <si>
    <t>（特）环保督查整改项目-大江足球场违规治丧点整治</t>
  </si>
  <si>
    <t>（特）环保督查整改项目-青龙湖生态修复项目</t>
  </si>
  <si>
    <t>（特）民生实事</t>
  </si>
  <si>
    <t>（特）镇街管网建设工程</t>
  </si>
  <si>
    <t>（特）重大项目前期工作-场镇雨、污分流改造工程</t>
  </si>
  <si>
    <t>（特）重大项目前期工作-石龙镇全民健身中心</t>
  </si>
  <si>
    <t>（特）重大项目前期工作-原县道路面改造</t>
  </si>
  <si>
    <t>2018-2019年中心城区生活垃圾处理异地补偿资金-调整用于2015年城市环境综合整治项目</t>
  </si>
  <si>
    <t>2018-2019年中心城区生活垃圾处理异地补偿资金-调整用于2017-2018年创卫项目</t>
  </si>
  <si>
    <t>2018-2019年中心城区生活垃圾处理异地补偿资金-调整用于2018年品质提升项目</t>
  </si>
  <si>
    <t>2018-2019年中心城区生活垃圾处理异地补偿资金-调整用于2019年城市综合管理提升“七大工程”</t>
  </si>
  <si>
    <t>2018年-2019年中心城区生活垃圾处理易地补偿资金-调整用于惠东路紧急排危抢险</t>
  </si>
  <si>
    <t>2019年历史遗留废弃工矿土地整治（简易建材厂矿山生态修复项目11.9万元、文玲建材厂矿山生态修复项目57.3万元、港升建材厂矿山生态修复项239.9万元、曾氏建材厂矿山生态修复项目182.1万元、四慧石材厂矿山生态修复项目110.8万元）</t>
  </si>
  <si>
    <t>2019年历史遗留废弃工矿土地整治-桥塆建材公司矿山生态修复项目</t>
  </si>
  <si>
    <t>2019年历史遗留废弃工矿土地整治-文建建材厂矿山生态修复项目</t>
  </si>
  <si>
    <t>2020年第一批重点生态修复治理项目-拆除“四山”违法违规建筑复绿项目</t>
  </si>
  <si>
    <t>2020年灾后恢复重建财力补助资金（02001参照直达资金）</t>
  </si>
  <si>
    <t>2021年车辆购置税收入补助地方资金（第一批）—安保工程</t>
  </si>
  <si>
    <t>2021年交通专项补助-农村公路日常养护项目</t>
  </si>
  <si>
    <t>2021年交通专项补助-农村公路日常养护项目（四好农村路示范镇街奖励）</t>
  </si>
  <si>
    <t>2021年镇街排水管网建设资金-东温泉五步河沿线生态环境突出问题整改</t>
  </si>
  <si>
    <t>2021年中心城区重点民生实事建设项目财政引导补助资金-姜家场镇公厕</t>
  </si>
  <si>
    <t>2021年重点生态保护修复治理资金-拆除四山违法违规建筑复绿项目</t>
  </si>
  <si>
    <t>地质灾害救灾资金用于岔路口村屏山公路塌方应急抢险救援经费</t>
  </si>
  <si>
    <t>地质灾害救灾资金用于石家村土黄路王家庙段滑坡应急抢险排危经费</t>
  </si>
  <si>
    <t>地质灾害救灾资金用于汛期地灾险情抢险及安澜地震台汛期梯步抢险修复经费</t>
  </si>
  <si>
    <t>地质灾害救灾资金用于汛期地灾险情抢险及石龙地震台汛期损毁道路抢险修复经费</t>
  </si>
  <si>
    <t>环保督查-场镇破损污水管网及生化池疏通、清掏、整修</t>
  </si>
  <si>
    <t>环保督查-关塘村环境连片整治项目修复工程</t>
  </si>
  <si>
    <t>环保督查-一品镇永一村8社豆腐干加工作坊搬迁补助</t>
  </si>
  <si>
    <t>环保督查整改项目-拆迁补助经费</t>
  </si>
  <si>
    <t>环保督查整改项目-南环立交处污水泵站日常维修维护(水泵维护35万元，管道疏通检修3万元，泵体清掏5万,电费7万元)</t>
  </si>
  <si>
    <t>棚户区改造补助（01中央直达资金）</t>
  </si>
  <si>
    <t>全国综合减灾示范社区（界石梨花社区、西流坨社区）</t>
  </si>
  <si>
    <t>鱼溪河缺失污水管网建设项目（含武警七、八支队污水管网建设）</t>
  </si>
  <si>
    <t>预备费调整用于（茶五路晏家湾和千担土段抢险工程、沙井村原尚恒电杆厂旁高边坡排危项目、兴华造船厂厂区内大江集团排水箱涵垮塌隐患处置工程尾款、自然灾害救灾、桥口坝村人行桥水毁恢复重建补助、梨树村白岩社滑坡点治理、水竹村李家咀社李家咀滑坡治理、镇街管网建设工程资金调整用于鹿角新城污水管网专项整治项目）</t>
  </si>
  <si>
    <t>中央自然灾害救灾资金、自然灾害救灾补助资金、受灾群众救助资金用于倒房重建工作、用于抗洪抢险救灾、用于倒房恢复重建工作</t>
  </si>
  <si>
    <t>（特）社区治理专项资金</t>
  </si>
  <si>
    <t>2021年城乡困难群众送温暖补助资金</t>
  </si>
  <si>
    <t>困难群众救助补助资金</t>
  </si>
  <si>
    <t>企业军转干部慰问费、失业人员生活补贴、缴纳养老保险、特困救助经费</t>
  </si>
  <si>
    <t>2019、2020困难群众基本生活救助中央和市级补助资金</t>
  </si>
  <si>
    <t>2021年就业补助资金</t>
  </si>
  <si>
    <t>2020年“三项补贴资金</t>
  </si>
  <si>
    <t>2020年困难群众救助中央、市级补助资金</t>
  </si>
  <si>
    <t>2020年社会工作服务市级补助资金</t>
  </si>
  <si>
    <t>2021年养老服务业发展补助资金</t>
  </si>
  <si>
    <t xml:space="preserve">注：1.本表直观反映2021年国有资本经营预算收入与支出的平衡关系。
    2.收入总计（本级收入合计+转移性收入合计）=支出总计（本级支出合计+转移性支出合计）。
    </t>
    <phoneticPr fontId="4" type="noConversion"/>
  </si>
  <si>
    <t xml:space="preserve">     2020年区本级国有资本经营预算支出决算数为0.2亿元，2021年执行数为0.1亿元，较上年下降56.7%。</t>
    <phoneticPr fontId="6" type="noConversion"/>
  </si>
  <si>
    <t>2021年全区社会保险基金预算支出执行表</t>
    <phoneticPr fontId="6" type="noConversion"/>
  </si>
  <si>
    <r>
      <t>注：</t>
    </r>
    <r>
      <rPr>
        <sz val="11"/>
        <color rgb="FF000000"/>
        <rFont val="Times New Roman"/>
        <family val="1"/>
      </rPr>
      <t>1.</t>
    </r>
    <r>
      <rPr>
        <sz val="11"/>
        <color rgb="FF000000"/>
        <rFont val="宋体"/>
        <family val="3"/>
        <charset val="134"/>
      </rPr>
      <t>本表按照新的</t>
    </r>
    <r>
      <rPr>
        <sz val="11"/>
        <color rgb="FF000000"/>
        <rFont val="Times New Roman"/>
        <family val="1"/>
      </rPr>
      <t>“</t>
    </r>
    <r>
      <rPr>
        <sz val="11"/>
        <color rgb="FF000000"/>
        <rFont val="宋体"/>
        <family val="3"/>
        <charset val="134"/>
      </rPr>
      <t>政府预算支出经济分类科目</t>
    </r>
    <r>
      <rPr>
        <sz val="11"/>
        <color rgb="FF000000"/>
        <rFont val="Times New Roman"/>
        <family val="1"/>
      </rPr>
      <t xml:space="preserve">” </t>
    </r>
    <r>
      <rPr>
        <sz val="11"/>
        <color rgb="FF000000"/>
        <rFont val="宋体"/>
        <family val="3"/>
        <charset val="134"/>
      </rPr>
      <t>将区本级基本支出细化到款级科目。</t>
    </r>
  </si>
  <si>
    <r>
      <t xml:space="preserve">    2.</t>
    </r>
    <r>
      <rPr>
        <sz val="11"/>
        <color rgb="FF000000"/>
        <rFont val="宋体"/>
        <family val="3"/>
        <charset val="134"/>
      </rPr>
      <t>本表的本级基本支出合计数与表</t>
    </r>
    <r>
      <rPr>
        <sz val="11"/>
        <color rgb="FF000000"/>
        <rFont val="Times New Roman"/>
        <family val="1"/>
      </rPr>
      <t>38</t>
    </r>
    <r>
      <rPr>
        <sz val="11"/>
        <color rgb="FF000000"/>
        <rFont val="宋体"/>
        <family val="3"/>
        <charset val="134"/>
      </rPr>
      <t>的本级基本支出合计数相等。</t>
    </r>
  </si>
  <si>
    <t>补助镇街合计</t>
    <phoneticPr fontId="6" type="noConversion"/>
  </si>
  <si>
    <t xml:space="preserve">
    2021年区本级国有资本经营预算支出预算数为0.4亿元，2022年预算数为0.2亿元，较上年下降54.2%。
    </t>
    <phoneticPr fontId="6" type="noConversion"/>
  </si>
  <si>
    <t xml:space="preserve">    2020年区本级国有资本经营预算收入决算数为1.6亿元，2021年执行数为0.5亿元，较上年下降70.5 %。
    今年国资收入较上年较少1.1亿元，主要是2020年存在企业补缴以前年度国有资本经营预算收入。</t>
    <phoneticPr fontId="6" type="noConversion"/>
  </si>
  <si>
    <t xml:space="preserve">
    2020年区本级政府性基金预算支出决算数为89.5亿元，2021年执行数为72.5亿元，较上年下降19%。
    农林水支出执行数为1.4亿元，增长188.4%，主要是乡村振兴专项资金增加较上年多。
     其他支出执行数为23.3亿元，较上年增长65 %，主要是本年专项债券23亿，较上年增加9亿元  。
    </t>
    <phoneticPr fontId="6" type="noConversion"/>
  </si>
  <si>
    <t xml:space="preserve">
    2020年区本级政府性基金预算收入决算数为0.3亿元，2021年执行数为0.3 亿元，较上年增长8.8 %。我区基金收入只有污水处理费，均为本级收入。
    </t>
    <phoneticPr fontId="6" type="noConversion"/>
  </si>
  <si>
    <t xml:space="preserve">
    2021年区本级一般公共预算收入执行数为51.4亿元，2022年预算数为52.9亿元，较上年增长3 %。其中，税收收入 43.1 亿元，较上年增长10  %；非税收入9.8  亿元，较上年下降19.5%。
    增值税收入预算数为8亿元，比2021年执行数增加0.7亿元，增长9.8%。
   </t>
    <phoneticPr fontId="6" type="noConversion"/>
  </si>
  <si>
    <t xml:space="preserve">
    2021年区本级一般公共预算支出预算数为74.8亿元，2022年预算数为77.9亿元，较上年增长4 %。
    科学技术支出安排1.4亿元，较上年增加4071万元，主要是加大了对科技创新和大数据应用的投入。
    城乡社区支出安排3.8亿元，较上年增加9687万元，主要是加大了基础设施建设。
    </t>
    <phoneticPr fontId="6" type="noConversion"/>
  </si>
  <si>
    <t>2019年中央自然灾害救灾资金</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</si>
</sst>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 #,##0_ ;_ * \-#,##0_ ;_ * &quot;-&quot;_ ;_ @_ "/>
    <numFmt numFmtId="177" formatCode="_ * #,##0.00_ ;_ * \-#,##0.00_ ;_ * &quot;-&quot;??_ ;_ @_ "/>
    <numFmt numFmtId="178" formatCode="0.0"/>
    <numFmt numFmtId="179" formatCode="0_ "/>
    <numFmt numFmtId="180" formatCode="#,##0.000000"/>
    <numFmt numFmtId="181" formatCode="0_);[Red]\(0\)"/>
    <numFmt numFmtId="182" formatCode="0.0_);[Red]\(0.0\)"/>
    <numFmt numFmtId="183" formatCode="0.0_ "/>
    <numFmt numFmtId="184" formatCode="0.00_ "/>
    <numFmt numFmtId="185" formatCode="#,##0.0_ "/>
    <numFmt numFmtId="186" formatCode="#,##0_ "/>
    <numFmt numFmtId="187" formatCode="_ * #,##0_ ;_ * \-#,##0_ ;_ * &quot;-&quot;??_ ;_ @_ "/>
    <numFmt numFmtId="188" formatCode="_ * #,##0.0_ ;_ * \-#,##0.0_ ;_ * &quot;-&quot;??_ ;_ @_ "/>
    <numFmt numFmtId="189" formatCode="#,##0.00_ "/>
    <numFmt numFmtId="190" formatCode="#,##0.0000_ "/>
    <numFmt numFmtId="191" formatCode="#,##0.000000_ "/>
    <numFmt numFmtId="192" formatCode="#,##0.00000_ "/>
    <numFmt numFmtId="193" formatCode="#,##0.0"/>
  </numFmts>
  <fonts count="131">
    <font>
      <sz val="11"/>
      <color theme="1"/>
      <name val="等线"/>
      <family val="2"/>
      <scheme val="minor"/>
    </font>
    <font>
      <sz val="11"/>
      <color theme="1"/>
      <name val="等线"/>
      <family val="2"/>
      <charset val="134"/>
      <scheme val="minor"/>
    </font>
    <font>
      <sz val="11"/>
      <color theme="1"/>
      <name val="等线"/>
      <family val="2"/>
      <charset val="134"/>
      <scheme val="minor"/>
    </font>
    <font>
      <sz val="11"/>
      <color theme="1"/>
      <name val="等线"/>
      <family val="2"/>
      <scheme val="minor"/>
    </font>
    <font>
      <sz val="9"/>
      <name val="宋体"/>
      <family val="3"/>
      <charset val="134"/>
    </font>
    <font>
      <sz val="11"/>
      <name val="宋体"/>
      <family val="3"/>
      <charset val="134"/>
    </font>
    <font>
      <sz val="9"/>
      <name val="等线"/>
      <family val="3"/>
      <charset val="134"/>
      <scheme val="minor"/>
    </font>
    <font>
      <b/>
      <sz val="16"/>
      <name val="黑体"/>
      <family val="3"/>
      <charset val="134"/>
    </font>
    <font>
      <sz val="9"/>
      <name val="宋体"/>
      <family val="3"/>
      <charset val="134"/>
    </font>
    <font>
      <sz val="12"/>
      <name val="宋体"/>
      <family val="3"/>
      <charset val="134"/>
    </font>
    <font>
      <sz val="12"/>
      <name val="MS Serif"/>
      <family val="1"/>
    </font>
    <font>
      <sz val="16"/>
      <name val="宋体"/>
      <family val="3"/>
      <charset val="134"/>
    </font>
    <font>
      <b/>
      <sz val="11"/>
      <name val="宋体"/>
      <family val="3"/>
      <charset val="134"/>
    </font>
    <font>
      <sz val="10"/>
      <name val="Arial"/>
      <family val="2"/>
    </font>
    <font>
      <sz val="12"/>
      <name val="Courier"/>
      <family val="3"/>
    </font>
    <font>
      <sz val="11"/>
      <name val="Courier"/>
      <family val="3"/>
    </font>
    <font>
      <sz val="11"/>
      <color theme="1"/>
      <name val="等线"/>
      <family val="3"/>
      <charset val="134"/>
      <scheme val="minor"/>
    </font>
    <font>
      <sz val="10"/>
      <color theme="1"/>
      <name val="等线"/>
      <family val="3"/>
      <charset val="134"/>
      <scheme val="minor"/>
    </font>
    <font>
      <sz val="9"/>
      <name val="等线"/>
      <family val="2"/>
      <charset val="134"/>
      <scheme val="minor"/>
    </font>
    <font>
      <sz val="11"/>
      <name val="黑体"/>
      <family val="3"/>
      <charset val="134"/>
    </font>
    <font>
      <sz val="10"/>
      <color theme="1"/>
      <name val="宋体"/>
      <family val="3"/>
      <charset val="134"/>
    </font>
    <font>
      <b/>
      <sz val="10"/>
      <color theme="1"/>
      <name val="宋体"/>
      <family val="3"/>
      <charset val="134"/>
    </font>
    <font>
      <sz val="12"/>
      <name val="黑体"/>
      <family val="3"/>
      <charset val="134"/>
    </font>
    <font>
      <sz val="10"/>
      <name val="宋体"/>
      <family val="3"/>
      <charset val="134"/>
    </font>
    <font>
      <sz val="14"/>
      <color theme="1"/>
      <name val="宋体"/>
      <family val="3"/>
      <charset val="134"/>
    </font>
    <font>
      <sz val="22"/>
      <color theme="1"/>
      <name val="华文中宋"/>
      <family val="3"/>
      <charset val="134"/>
    </font>
    <font>
      <sz val="18"/>
      <color theme="1"/>
      <name val="等线"/>
      <family val="2"/>
      <charset val="134"/>
      <scheme val="minor"/>
    </font>
    <font>
      <b/>
      <sz val="14"/>
      <color theme="1"/>
      <name val="方正楷体_GBK"/>
      <family val="4"/>
      <charset val="134"/>
    </font>
    <font>
      <sz val="16"/>
      <color rgb="FF000000"/>
      <name val="方正黑体_GBK"/>
      <family val="4"/>
      <charset val="134"/>
    </font>
    <font>
      <sz val="18"/>
      <color rgb="FF000000"/>
      <name val="华文中宋"/>
      <family val="3"/>
      <charset val="134"/>
    </font>
    <font>
      <sz val="14"/>
      <color theme="1"/>
      <name val="方正黑体_GBK"/>
      <family val="4"/>
      <charset val="134"/>
    </font>
    <font>
      <sz val="11"/>
      <color indexed="8"/>
      <name val="等线"/>
      <family val="3"/>
      <charset val="134"/>
      <scheme val="minor"/>
    </font>
    <font>
      <sz val="9"/>
      <name val="SimSun"/>
      <family val="3"/>
      <charset val="134"/>
    </font>
    <font>
      <sz val="10"/>
      <color indexed="8"/>
      <name val="等线"/>
      <family val="3"/>
      <charset val="134"/>
      <scheme val="minor"/>
    </font>
    <font>
      <b/>
      <sz val="10"/>
      <name val="SimSun"/>
      <family val="3"/>
      <charset val="134"/>
    </font>
    <font>
      <sz val="16"/>
      <color indexed="8"/>
      <name val="方正小标宋_GBK"/>
      <family val="4"/>
      <charset val="134"/>
    </font>
    <font>
      <sz val="16"/>
      <name val="方正小标宋_GBK"/>
      <family val="4"/>
      <charset val="134"/>
    </font>
    <font>
      <sz val="11"/>
      <color indexed="8"/>
      <name val="方正黑体_GBK"/>
      <family val="4"/>
      <charset val="134"/>
    </font>
    <font>
      <sz val="11"/>
      <name val="SimSun"/>
      <family val="3"/>
      <charset val="134"/>
    </font>
    <font>
      <b/>
      <sz val="11"/>
      <name val="SimSun"/>
      <family val="3"/>
      <charset val="134"/>
    </font>
    <font>
      <sz val="12"/>
      <color indexed="8"/>
      <name val="方正黑体_GBK"/>
      <family val="4"/>
      <charset val="134"/>
    </font>
    <font>
      <sz val="11"/>
      <name val="方正黑体_GBK"/>
      <family val="4"/>
      <charset val="134"/>
    </font>
    <font>
      <sz val="22"/>
      <color theme="1"/>
      <name val="方正小标宋_GBK"/>
      <family val="4"/>
      <charset val="134"/>
    </font>
    <font>
      <sz val="16"/>
      <name val="方正仿宋_GBK"/>
      <family val="4"/>
      <charset val="134"/>
    </font>
    <font>
      <sz val="16"/>
      <name val="等线"/>
      <family val="2"/>
      <charset val="134"/>
      <scheme val="minor"/>
    </font>
    <font>
      <b/>
      <sz val="11"/>
      <color theme="1"/>
      <name val="等线"/>
      <family val="3"/>
      <charset val="134"/>
      <scheme val="minor"/>
    </font>
    <font>
      <sz val="16"/>
      <color theme="1"/>
      <name val="方正仿宋_GBK"/>
      <family val="4"/>
      <charset val="134"/>
    </font>
    <font>
      <sz val="16"/>
      <color theme="1"/>
      <name val="等线"/>
      <family val="2"/>
      <charset val="134"/>
      <scheme val="minor"/>
    </font>
    <font>
      <b/>
      <sz val="11"/>
      <color theme="1"/>
      <name val="宋体"/>
      <family val="3"/>
      <charset val="134"/>
    </font>
    <font>
      <sz val="11"/>
      <color theme="1"/>
      <name val="宋体"/>
      <family val="3"/>
      <charset val="134"/>
    </font>
    <font>
      <b/>
      <sz val="10"/>
      <name val="宋体"/>
      <family val="3"/>
      <charset val="134"/>
    </font>
    <font>
      <sz val="10"/>
      <color indexed="8"/>
      <name val="宋体"/>
      <family val="3"/>
      <charset val="134"/>
    </font>
    <font>
      <sz val="11"/>
      <color rgb="FF000000"/>
      <name val="Times New Roman"/>
      <family val="1"/>
    </font>
    <font>
      <sz val="14"/>
      <color indexed="8"/>
      <name val="方正黑体_GBK"/>
      <family val="4"/>
      <charset val="134"/>
    </font>
    <font>
      <sz val="14"/>
      <color indexed="8"/>
      <name val="宋体"/>
      <family val="3"/>
      <charset val="134"/>
    </font>
    <font>
      <sz val="11"/>
      <color indexed="8"/>
      <name val="宋体"/>
      <family val="3"/>
      <charset val="134"/>
    </font>
    <font>
      <sz val="11"/>
      <color indexed="8"/>
      <name val="黑体"/>
      <family val="3"/>
      <charset val="134"/>
    </font>
    <font>
      <b/>
      <sz val="11"/>
      <color indexed="8"/>
      <name val="Times New Roman"/>
      <family val="1"/>
    </font>
    <font>
      <sz val="11"/>
      <color indexed="8"/>
      <name val="Times New Roman"/>
      <family val="1"/>
    </font>
    <font>
      <sz val="18"/>
      <color indexed="8"/>
      <name val="Times New Roman"/>
      <family val="1"/>
    </font>
    <font>
      <sz val="18"/>
      <color indexed="8"/>
      <name val="方正小标宋_GBK"/>
      <family val="4"/>
      <charset val="134"/>
    </font>
    <font>
      <sz val="14"/>
      <name val="黑体"/>
      <family val="3"/>
      <charset val="134"/>
    </font>
    <font>
      <sz val="20"/>
      <name val="方正黑体_GBK"/>
      <family val="4"/>
      <charset val="134"/>
    </font>
    <font>
      <sz val="22"/>
      <name val="方正小标宋_GBK"/>
      <family val="4"/>
      <charset val="134"/>
    </font>
    <font>
      <sz val="14"/>
      <color theme="1"/>
      <name val="方正楷体_GBK"/>
      <family val="4"/>
      <charset val="134"/>
    </font>
    <font>
      <sz val="12"/>
      <name val="方正书宋_GBK"/>
      <family val="4"/>
      <charset val="134"/>
    </font>
    <font>
      <sz val="9"/>
      <name val="等线"/>
      <family val="4"/>
      <charset val="134"/>
    </font>
    <font>
      <sz val="12"/>
      <name val="方正黑体_GBK"/>
      <family val="4"/>
      <charset val="134"/>
    </font>
    <font>
      <b/>
      <sz val="12"/>
      <name val="方正楷体_GBK"/>
      <family val="4"/>
      <charset val="134"/>
    </font>
    <font>
      <b/>
      <sz val="12"/>
      <name val="方正书宋_GBK"/>
      <family val="4"/>
      <charset val="134"/>
    </font>
    <font>
      <sz val="10"/>
      <name val="方正书宋_GBK"/>
      <family val="4"/>
      <charset val="134"/>
    </font>
    <font>
      <sz val="18"/>
      <color theme="1"/>
      <name val="方正小标宋_GBK"/>
      <family val="4"/>
      <charset val="134"/>
    </font>
    <font>
      <sz val="12"/>
      <name val="方正楷体_GBK"/>
      <family val="4"/>
      <charset val="134"/>
    </font>
    <font>
      <sz val="12"/>
      <name val="黑体"/>
      <family val="3"/>
    </font>
    <font>
      <b/>
      <sz val="12"/>
      <name val="宋体"/>
      <family val="3"/>
      <charset val="134"/>
    </font>
    <font>
      <sz val="11"/>
      <color indexed="64"/>
      <name val="宋体"/>
      <family val="3"/>
      <charset val="134"/>
    </font>
    <font>
      <sz val="19"/>
      <color theme="1"/>
      <name val="方正小标宋_GBK"/>
      <family val="4"/>
      <charset val="134"/>
    </font>
    <font>
      <sz val="18"/>
      <color theme="1"/>
      <name val="方正黑体_GBK"/>
      <family val="4"/>
      <charset val="134"/>
    </font>
    <font>
      <b/>
      <sz val="12"/>
      <color indexed="8"/>
      <name val="宋体"/>
      <family val="3"/>
      <charset val="134"/>
    </font>
    <font>
      <b/>
      <sz val="12"/>
      <color theme="1"/>
      <name val="等线"/>
      <family val="3"/>
      <charset val="134"/>
      <scheme val="minor"/>
    </font>
    <font>
      <sz val="14"/>
      <color theme="1"/>
      <name val="等线"/>
      <family val="3"/>
      <charset val="134"/>
      <scheme val="minor"/>
    </font>
    <font>
      <b/>
      <sz val="18"/>
      <color theme="1"/>
      <name val="等线"/>
      <family val="3"/>
      <charset val="134"/>
      <scheme val="minor"/>
    </font>
    <font>
      <b/>
      <sz val="10"/>
      <color theme="1"/>
      <name val="Times New Roman"/>
      <family val="1"/>
    </font>
    <font>
      <sz val="14"/>
      <name val="Times New Roman"/>
      <family val="1"/>
    </font>
    <font>
      <sz val="14"/>
      <color theme="1"/>
      <name val="黑体"/>
      <family val="3"/>
      <charset val="134"/>
    </font>
    <font>
      <sz val="10"/>
      <name val="等线"/>
      <family val="3"/>
      <charset val="134"/>
      <scheme val="minor"/>
    </font>
    <font>
      <sz val="10"/>
      <color rgb="FFFF0000"/>
      <name val="等线"/>
      <family val="3"/>
      <charset val="134"/>
      <scheme val="minor"/>
    </font>
    <font>
      <sz val="10"/>
      <name val="Times New Roman"/>
      <family val="1"/>
    </font>
    <font>
      <sz val="12"/>
      <name val="仿宋_GB2312"/>
      <family val="3"/>
      <charset val="134"/>
    </font>
    <font>
      <sz val="14"/>
      <name val="方正黑体_GBK"/>
      <family val="4"/>
      <charset val="134"/>
    </font>
    <font>
      <sz val="18"/>
      <name val="方正小标宋_GBK"/>
      <family val="4"/>
      <charset val="134"/>
    </font>
    <font>
      <sz val="11"/>
      <name val="等线"/>
      <family val="3"/>
      <charset val="134"/>
      <scheme val="minor"/>
    </font>
    <font>
      <sz val="10"/>
      <color theme="1"/>
      <name val="等线"/>
      <family val="2"/>
      <charset val="134"/>
      <scheme val="minor"/>
    </font>
    <font>
      <sz val="11"/>
      <name val="等线"/>
      <family val="2"/>
      <charset val="134"/>
      <scheme val="minor"/>
    </font>
    <font>
      <sz val="11"/>
      <color theme="1"/>
      <name val="黑体"/>
      <family val="3"/>
      <charset val="134"/>
    </font>
    <font>
      <b/>
      <sz val="11"/>
      <name val="等线"/>
      <family val="3"/>
      <charset val="134"/>
      <scheme val="minor"/>
    </font>
    <font>
      <b/>
      <sz val="12"/>
      <name val="等线"/>
      <family val="3"/>
      <charset val="134"/>
      <scheme val="minor"/>
    </font>
    <font>
      <sz val="12"/>
      <name val="等线"/>
      <family val="3"/>
      <charset val="134"/>
      <scheme val="minor"/>
    </font>
    <font>
      <sz val="11"/>
      <name val="仿宋_GB2312"/>
      <family val="3"/>
      <charset val="134"/>
    </font>
    <font>
      <sz val="11"/>
      <color theme="1"/>
      <name val="仿宋_GB2312"/>
      <family val="3"/>
      <charset val="134"/>
    </font>
    <font>
      <sz val="18"/>
      <color indexed="8"/>
      <name val="方正黑体_GBK"/>
      <family val="4"/>
      <charset val="134"/>
    </font>
    <font>
      <sz val="12"/>
      <color theme="1"/>
      <name val="黑体"/>
      <family val="3"/>
      <charset val="134"/>
    </font>
    <font>
      <b/>
      <sz val="10"/>
      <name val="等线"/>
      <family val="3"/>
      <charset val="134"/>
      <scheme val="minor"/>
    </font>
    <font>
      <sz val="10"/>
      <name val="仿宋_GB2312"/>
      <family val="3"/>
      <charset val="134"/>
    </font>
    <font>
      <sz val="11"/>
      <color rgb="FFFF0000"/>
      <name val="宋体"/>
      <family val="3"/>
      <charset val="134"/>
    </font>
    <font>
      <b/>
      <sz val="11"/>
      <color rgb="FF000000"/>
      <name val="宋体"/>
      <family val="3"/>
      <charset val="134"/>
    </font>
    <font>
      <sz val="12"/>
      <color theme="1"/>
      <name val="等线"/>
      <family val="3"/>
      <charset val="134"/>
      <scheme val="minor"/>
    </font>
    <font>
      <sz val="11"/>
      <color theme="1"/>
      <name val="Times New Roman"/>
      <family val="1"/>
    </font>
    <font>
      <sz val="10.5"/>
      <name val="宋体"/>
      <family val="3"/>
      <charset val="134"/>
    </font>
    <font>
      <sz val="10"/>
      <color indexed="8"/>
      <name val="方正黑体_GBK"/>
      <family val="4"/>
      <charset val="134"/>
    </font>
    <font>
      <sz val="10"/>
      <color theme="1"/>
      <name val="等线"/>
      <family val="2"/>
      <scheme val="minor"/>
    </font>
    <font>
      <sz val="10"/>
      <color indexed="8"/>
      <name val="黑体"/>
      <family val="3"/>
      <charset val="134"/>
    </font>
    <font>
      <b/>
      <sz val="10"/>
      <color indexed="8"/>
      <name val="Times New Roman"/>
      <family val="1"/>
    </font>
    <font>
      <sz val="10"/>
      <color indexed="8"/>
      <name val="Times New Roman"/>
      <family val="1"/>
    </font>
    <font>
      <sz val="11"/>
      <color theme="1"/>
      <name val="Calibri"/>
      <family val="2"/>
    </font>
    <font>
      <sz val="12"/>
      <color theme="1"/>
      <name val="宋体"/>
      <family val="3"/>
      <charset val="134"/>
    </font>
    <font>
      <b/>
      <sz val="12"/>
      <color theme="1"/>
      <name val="宋体"/>
      <family val="3"/>
      <charset val="134"/>
    </font>
    <font>
      <sz val="11"/>
      <color theme="1"/>
      <name val="等线 Light"/>
      <family val="3"/>
      <charset val="134"/>
      <scheme val="major"/>
    </font>
    <font>
      <sz val="11"/>
      <color theme="1"/>
      <name val="等线"/>
      <family val="4"/>
      <charset val="134"/>
      <scheme val="minor"/>
    </font>
    <font>
      <sz val="10"/>
      <color theme="1"/>
      <name val="等线"/>
      <family val="4"/>
      <charset val="134"/>
      <scheme val="minor"/>
    </font>
    <font>
      <sz val="11"/>
      <name val="Times New Roman"/>
      <family val="1"/>
    </font>
    <font>
      <sz val="10.5"/>
      <color indexed="8"/>
      <name val="Times New Roman"/>
      <family val="1"/>
    </font>
    <font>
      <sz val="11"/>
      <color rgb="FF000000"/>
      <name val="宋体"/>
      <family val="3"/>
      <charset val="134"/>
    </font>
    <font>
      <sz val="11"/>
      <name val="等线"/>
      <family val="4"/>
      <charset val="134"/>
      <scheme val="minor"/>
    </font>
    <font>
      <sz val="10"/>
      <color indexed="8"/>
      <name val="等线"/>
      <family val="4"/>
      <charset val="134"/>
      <scheme val="minor"/>
    </font>
    <font>
      <sz val="9"/>
      <name val="等线"/>
      <family val="4"/>
      <charset val="134"/>
      <scheme val="minor"/>
    </font>
    <font>
      <sz val="9"/>
      <color indexed="8"/>
      <name val="宋体"/>
      <family val="3"/>
      <charset val="134"/>
    </font>
    <font>
      <sz val="12"/>
      <color indexed="8"/>
      <name val="黑体"/>
      <family val="3"/>
      <charset val="134"/>
    </font>
    <font>
      <sz val="12"/>
      <color indexed="8"/>
      <name val="宋体"/>
      <family val="3"/>
      <charset val="134"/>
    </font>
    <font>
      <b/>
      <sz val="10"/>
      <color indexed="8"/>
      <name val="宋体"/>
      <family val="3"/>
      <charset val="134"/>
    </font>
    <font>
      <sz val="9"/>
      <name val="Hiragino Sans GB"/>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3">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30">
    <xf numFmtId="0" fontId="0" fillId="0" borderId="0"/>
    <xf numFmtId="0" fontId="4" fillId="0" borderId="0">
      <alignment vertical="center"/>
    </xf>
    <xf numFmtId="0" fontId="13" fillId="0" borderId="0" applyBorder="0">
      <alignment vertical="center"/>
    </xf>
    <xf numFmtId="0" fontId="8" fillId="0" borderId="0">
      <alignment vertical="center"/>
    </xf>
    <xf numFmtId="0" fontId="9" fillId="0" borderId="0">
      <alignment vertical="center"/>
    </xf>
    <xf numFmtId="0" fontId="16" fillId="0" borderId="0">
      <alignment vertical="center"/>
    </xf>
    <xf numFmtId="0" fontId="9" fillId="0" borderId="0">
      <alignment vertical="center"/>
    </xf>
    <xf numFmtId="0" fontId="9" fillId="0" borderId="0">
      <alignment vertical="center"/>
    </xf>
    <xf numFmtId="0" fontId="2" fillId="0" borderId="0">
      <alignment vertical="center"/>
    </xf>
    <xf numFmtId="0" fontId="3" fillId="0" borderId="0"/>
    <xf numFmtId="0" fontId="31" fillId="0" borderId="0">
      <alignment vertical="center"/>
    </xf>
    <xf numFmtId="0" fontId="31" fillId="0" borderId="0">
      <alignment vertical="center"/>
    </xf>
    <xf numFmtId="0" fontId="31" fillId="0" borderId="0">
      <alignment vertical="center"/>
    </xf>
    <xf numFmtId="0" fontId="13" fillId="0" borderId="0"/>
    <xf numFmtId="0" fontId="9" fillId="0" borderId="0"/>
    <xf numFmtId="0" fontId="9" fillId="0" borderId="0"/>
    <xf numFmtId="0" fontId="16" fillId="0" borderId="0">
      <alignment vertical="center"/>
    </xf>
    <xf numFmtId="0" fontId="16" fillId="0" borderId="0">
      <alignment vertical="center"/>
    </xf>
    <xf numFmtId="0" fontId="3" fillId="0" borderId="0"/>
    <xf numFmtId="0" fontId="13" fillId="0" borderId="0"/>
    <xf numFmtId="0" fontId="9" fillId="0" borderId="0"/>
    <xf numFmtId="177" fontId="3" fillId="0" borderId="0" applyFont="0" applyFill="0" applyBorder="0" applyAlignment="0" applyProtection="0">
      <alignment vertical="center"/>
    </xf>
    <xf numFmtId="0" fontId="13" fillId="0" borderId="0"/>
    <xf numFmtId="0" fontId="16" fillId="0" borderId="0">
      <alignment vertical="center"/>
    </xf>
    <xf numFmtId="176" fontId="16" fillId="0" borderId="0" applyFont="0" applyFill="0" applyBorder="0" applyAlignment="0" applyProtection="0">
      <alignment vertical="center"/>
    </xf>
    <xf numFmtId="0" fontId="9" fillId="0" borderId="0">
      <alignment vertical="center"/>
    </xf>
    <xf numFmtId="0" fontId="9" fillId="0" borderId="0">
      <alignment vertical="center"/>
    </xf>
    <xf numFmtId="0" fontId="4" fillId="0" borderId="0">
      <alignment vertical="center"/>
    </xf>
    <xf numFmtId="0" fontId="1" fillId="0" borderId="0">
      <alignment vertical="center"/>
    </xf>
    <xf numFmtId="0" fontId="9" fillId="0" borderId="0"/>
  </cellStyleXfs>
  <cellXfs count="736">
    <xf numFmtId="0" fontId="0" fillId="0" borderId="0" xfId="0"/>
    <xf numFmtId="0" fontId="5" fillId="0" borderId="0" xfId="1" applyFont="1" applyAlignment="1"/>
    <xf numFmtId="0" fontId="4" fillId="0" borderId="0" xfId="1" applyAlignment="1"/>
    <xf numFmtId="0" fontId="9" fillId="0" borderId="0" xfId="1" applyFont="1" applyAlignment="1">
      <alignment horizontal="center" vertical="center"/>
    </xf>
    <xf numFmtId="0" fontId="10" fillId="0" borderId="0" xfId="1" applyFont="1" applyAlignment="1">
      <alignment horizontal="center" vertical="center"/>
    </xf>
    <xf numFmtId="2" fontId="11" fillId="0" borderId="0" xfId="1" applyNumberFormat="1" applyFont="1" applyAlignment="1">
      <alignment horizontal="left"/>
    </xf>
    <xf numFmtId="2" fontId="11" fillId="0" borderId="0" xfId="1" applyNumberFormat="1" applyFont="1" applyAlignment="1"/>
    <xf numFmtId="2" fontId="5" fillId="0" borderId="0" xfId="1" applyNumberFormat="1" applyFont="1" applyAlignment="1">
      <alignment horizontal="center" vertical="center"/>
    </xf>
    <xf numFmtId="0" fontId="9" fillId="0" borderId="0" xfId="1" applyFont="1">
      <alignment vertical="center"/>
    </xf>
    <xf numFmtId="0" fontId="10" fillId="0" borderId="0" xfId="1" applyFont="1">
      <alignment vertical="center"/>
    </xf>
    <xf numFmtId="0" fontId="5" fillId="0" borderId="0" xfId="1" applyFont="1">
      <alignment vertical="center"/>
    </xf>
    <xf numFmtId="2" fontId="5" fillId="0" borderId="0" xfId="1" applyNumberFormat="1" applyFont="1" applyAlignment="1"/>
    <xf numFmtId="49" fontId="5" fillId="0" borderId="0" xfId="1" applyNumberFormat="1" applyFont="1">
      <alignment vertical="center"/>
    </xf>
    <xf numFmtId="0" fontId="5" fillId="0" borderId="0" xfId="3" applyFont="1" applyAlignment="1"/>
    <xf numFmtId="0" fontId="8" fillId="0" borderId="0" xfId="3" applyAlignment="1"/>
    <xf numFmtId="0" fontId="9" fillId="0" borderId="0" xfId="3" applyFont="1" applyAlignment="1">
      <alignment horizontal="center" vertical="center"/>
    </xf>
    <xf numFmtId="2" fontId="5" fillId="0" borderId="0" xfId="3" applyNumberFormat="1" applyFont="1" applyAlignment="1">
      <alignment horizontal="left"/>
    </xf>
    <xf numFmtId="2" fontId="5" fillId="0" borderId="0" xfId="3" applyNumberFormat="1" applyFont="1" applyAlignment="1"/>
    <xf numFmtId="2" fontId="5" fillId="0" borderId="0" xfId="3" applyNumberFormat="1" applyFont="1" applyAlignment="1">
      <alignment horizontal="center" vertical="center"/>
    </xf>
    <xf numFmtId="0" fontId="5" fillId="0" borderId="0" xfId="3" applyFont="1">
      <alignment vertical="center"/>
    </xf>
    <xf numFmtId="2" fontId="5" fillId="0" borderId="0" xfId="3" applyNumberFormat="1" applyFont="1">
      <alignment vertical="center"/>
    </xf>
    <xf numFmtId="0" fontId="9" fillId="0" borderId="0" xfId="3" applyFont="1">
      <alignment vertical="center"/>
    </xf>
    <xf numFmtId="2" fontId="14" fillId="0" borderId="0" xfId="3" applyNumberFormat="1" applyFont="1" applyAlignment="1">
      <alignment horizontal="center" vertical="center"/>
    </xf>
    <xf numFmtId="31" fontId="5" fillId="0" borderId="0" xfId="3" applyNumberFormat="1" applyFont="1" applyAlignment="1">
      <alignment horizontal="left"/>
    </xf>
    <xf numFmtId="2" fontId="15" fillId="0" borderId="0" xfId="3" applyNumberFormat="1" applyFont="1" applyAlignment="1"/>
    <xf numFmtId="2" fontId="15" fillId="0" borderId="0" xfId="3" applyNumberFormat="1" applyFont="1">
      <alignment vertical="center"/>
    </xf>
    <xf numFmtId="0" fontId="19" fillId="0" borderId="0" xfId="6" applyFont="1">
      <alignment vertical="center"/>
    </xf>
    <xf numFmtId="0" fontId="22" fillId="0" borderId="0" xfId="6" applyFont="1">
      <alignment vertical="center"/>
    </xf>
    <xf numFmtId="0" fontId="9" fillId="0" borderId="0" xfId="6">
      <alignment vertical="center"/>
    </xf>
    <xf numFmtId="0" fontId="5" fillId="0" borderId="0" xfId="6" applyFont="1">
      <alignment vertical="center"/>
    </xf>
    <xf numFmtId="0" fontId="5" fillId="0" borderId="0" xfId="7" applyFont="1" applyAlignment="1"/>
    <xf numFmtId="0" fontId="12" fillId="0" borderId="0" xfId="7" applyFont="1" applyAlignment="1"/>
    <xf numFmtId="0" fontId="9" fillId="0" borderId="0" xfId="7" applyAlignment="1"/>
    <xf numFmtId="0" fontId="5" fillId="0" borderId="0" xfId="6" applyFont="1" applyAlignment="1">
      <alignment horizontal="center" vertical="center"/>
    </xf>
    <xf numFmtId="0" fontId="24" fillId="0" borderId="0" xfId="0" applyFont="1"/>
    <xf numFmtId="0" fontId="2" fillId="0" borderId="0" xfId="8">
      <alignment vertical="center"/>
    </xf>
    <xf numFmtId="0" fontId="29" fillId="0" borderId="0" xfId="0" applyFont="1" applyAlignment="1">
      <alignment horizontal="center" vertical="center"/>
    </xf>
    <xf numFmtId="0" fontId="28" fillId="0" borderId="0" xfId="0" applyFont="1" applyAlignment="1">
      <alignment horizontal="left" vertical="center"/>
    </xf>
    <xf numFmtId="0" fontId="27" fillId="0" borderId="0" xfId="0" applyFont="1"/>
    <xf numFmtId="0" fontId="30" fillId="0" borderId="0" xfId="8" applyFont="1">
      <alignment vertical="center"/>
    </xf>
    <xf numFmtId="0" fontId="24" fillId="0" borderId="0" xfId="9" applyFont="1"/>
    <xf numFmtId="0" fontId="31" fillId="0" borderId="0" xfId="10">
      <alignment vertical="center"/>
    </xf>
    <xf numFmtId="0" fontId="32" fillId="0" borderId="0" xfId="10" applyFont="1" applyAlignment="1">
      <alignment horizontal="right" vertical="center" wrapText="1"/>
    </xf>
    <xf numFmtId="0" fontId="35" fillId="0" borderId="0" xfId="10" applyFont="1">
      <alignment vertical="center"/>
    </xf>
    <xf numFmtId="0" fontId="37" fillId="0" borderId="0" xfId="10" applyFont="1">
      <alignment vertical="center"/>
    </xf>
    <xf numFmtId="0" fontId="40" fillId="0" borderId="0" xfId="10" applyFont="1">
      <alignment vertical="center"/>
    </xf>
    <xf numFmtId="0" fontId="31" fillId="0" borderId="0" xfId="11">
      <alignment vertical="center"/>
    </xf>
    <xf numFmtId="0" fontId="35" fillId="0" borderId="0" xfId="11" applyFont="1">
      <alignment vertical="center"/>
    </xf>
    <xf numFmtId="0" fontId="37" fillId="0" borderId="0" xfId="11" applyFont="1">
      <alignment vertical="center"/>
    </xf>
    <xf numFmtId="0" fontId="41" fillId="0" borderId="0" xfId="11" applyFont="1" applyAlignment="1">
      <alignment horizontal="left" vertical="center" wrapText="1"/>
    </xf>
    <xf numFmtId="0" fontId="31" fillId="0" borderId="0" xfId="12">
      <alignment vertical="center"/>
    </xf>
    <xf numFmtId="0" fontId="35" fillId="0" borderId="0" xfId="12" applyFont="1">
      <alignment vertical="center"/>
    </xf>
    <xf numFmtId="0" fontId="37" fillId="0" borderId="0" xfId="12" applyFont="1">
      <alignment vertical="center"/>
    </xf>
    <xf numFmtId="0" fontId="0" fillId="0" borderId="0" xfId="0" applyAlignment="1">
      <alignment vertical="center"/>
    </xf>
    <xf numFmtId="0" fontId="34" fillId="0" borderId="5" xfId="10" applyFont="1" applyBorder="1" applyAlignment="1">
      <alignment horizontal="center" vertical="center" wrapText="1"/>
    </xf>
    <xf numFmtId="0" fontId="34" fillId="0" borderId="6" xfId="10" applyFont="1" applyBorder="1" applyAlignment="1">
      <alignment horizontal="center" vertical="center" wrapText="1"/>
    </xf>
    <xf numFmtId="0" fontId="38" fillId="0" borderId="4" xfId="10" applyFont="1" applyBorder="1" applyAlignment="1">
      <alignment horizontal="left" vertical="center" wrapText="1"/>
    </xf>
    <xf numFmtId="0" fontId="38" fillId="0" borderId="5" xfId="10" applyFont="1" applyBorder="1" applyAlignment="1">
      <alignment horizontal="center" vertical="center" wrapText="1"/>
    </xf>
    <xf numFmtId="2" fontId="12" fillId="0" borderId="9" xfId="3" applyNumberFormat="1" applyFont="1" applyBorder="1" applyAlignment="1">
      <alignment horizontal="center" vertical="center" wrapText="1"/>
    </xf>
    <xf numFmtId="2" fontId="12" fillId="0" borderId="10" xfId="3" applyNumberFormat="1" applyFont="1" applyBorder="1" applyAlignment="1">
      <alignment horizontal="center" vertical="center" wrapText="1"/>
    </xf>
    <xf numFmtId="2" fontId="12" fillId="0" borderId="11" xfId="3" applyNumberFormat="1" applyFont="1" applyBorder="1" applyAlignment="1">
      <alignment horizontal="center" vertical="center" wrapText="1"/>
    </xf>
    <xf numFmtId="2" fontId="12" fillId="0" borderId="9" xfId="1" applyNumberFormat="1" applyFont="1" applyBorder="1" applyAlignment="1">
      <alignment horizontal="center" vertical="center" wrapText="1"/>
    </xf>
    <xf numFmtId="2" fontId="12" fillId="0" borderId="10" xfId="1" applyNumberFormat="1" applyFont="1" applyBorder="1" applyAlignment="1">
      <alignment horizontal="center" vertical="center" wrapText="1"/>
    </xf>
    <xf numFmtId="2" fontId="12" fillId="0" borderId="11" xfId="1" applyNumberFormat="1" applyFont="1" applyBorder="1" applyAlignment="1">
      <alignment horizontal="center" vertical="center" wrapText="1"/>
    </xf>
    <xf numFmtId="0" fontId="12" fillId="0" borderId="9" xfId="6" applyFont="1" applyBorder="1" applyAlignment="1">
      <alignment horizontal="center" vertical="center"/>
    </xf>
    <xf numFmtId="0" fontId="34" fillId="0" borderId="1" xfId="10" applyFont="1" applyBorder="1" applyAlignment="1">
      <alignment vertical="center" wrapText="1"/>
    </xf>
    <xf numFmtId="0" fontId="34" fillId="0" borderId="1" xfId="10" applyFont="1" applyBorder="1" applyAlignment="1">
      <alignment horizontal="center" vertical="center" wrapText="1"/>
    </xf>
    <xf numFmtId="0" fontId="34" fillId="0" borderId="8" xfId="10" applyFont="1" applyBorder="1" applyAlignment="1">
      <alignment horizontal="center" vertical="center" wrapText="1"/>
    </xf>
    <xf numFmtId="0" fontId="39" fillId="0" borderId="9" xfId="10" applyFont="1" applyBorder="1" applyAlignment="1">
      <alignment horizontal="center" vertical="center" wrapText="1"/>
    </xf>
    <xf numFmtId="0" fontId="39" fillId="0" borderId="10" xfId="10" applyFont="1" applyBorder="1" applyAlignment="1">
      <alignment horizontal="center" vertical="center" wrapText="1"/>
    </xf>
    <xf numFmtId="0" fontId="39" fillId="0" borderId="11" xfId="10" applyFont="1" applyBorder="1" applyAlignment="1">
      <alignment horizontal="center" vertical="center" wrapText="1"/>
    </xf>
    <xf numFmtId="0" fontId="39" fillId="0" borderId="9" xfId="11" applyFont="1" applyBorder="1" applyAlignment="1">
      <alignment horizontal="center" vertical="center" wrapText="1"/>
    </xf>
    <xf numFmtId="0" fontId="39" fillId="0" borderId="10" xfId="11" applyFont="1" applyBorder="1" applyAlignment="1">
      <alignment horizontal="center" vertical="center" wrapText="1"/>
    </xf>
    <xf numFmtId="0" fontId="39" fillId="0" borderId="11" xfId="11" applyFont="1" applyBorder="1" applyAlignment="1">
      <alignment horizontal="center" vertical="center" wrapText="1"/>
    </xf>
    <xf numFmtId="0" fontId="39" fillId="0" borderId="9" xfId="12" applyFont="1" applyBorder="1" applyAlignment="1">
      <alignment horizontal="center" vertical="center" wrapText="1"/>
    </xf>
    <xf numFmtId="0" fontId="39" fillId="0" borderId="10" xfId="12" applyFont="1" applyBorder="1" applyAlignment="1">
      <alignment horizontal="center" vertical="center" wrapText="1"/>
    </xf>
    <xf numFmtId="0" fontId="39" fillId="0" borderId="11" xfId="12" applyFont="1" applyBorder="1" applyAlignment="1">
      <alignment horizontal="center" vertical="center" wrapText="1"/>
    </xf>
    <xf numFmtId="0" fontId="49" fillId="0" borderId="7" xfId="8" applyFont="1" applyBorder="1" applyAlignment="1">
      <alignment horizontal="center" vertical="center"/>
    </xf>
    <xf numFmtId="0" fontId="8" fillId="0" borderId="1" xfId="3" applyBorder="1" applyAlignment="1"/>
    <xf numFmtId="0" fontId="8" fillId="0" borderId="8" xfId="3" applyBorder="1" applyAlignment="1"/>
    <xf numFmtId="0" fontId="32" fillId="0" borderId="0" xfId="10" applyFont="1" applyAlignment="1">
      <alignment horizontal="center" vertical="center" wrapText="1"/>
    </xf>
    <xf numFmtId="0" fontId="32" fillId="0" borderId="0" xfId="11" applyFont="1" applyAlignment="1">
      <alignment horizontal="center" vertical="center" wrapText="1"/>
    </xf>
    <xf numFmtId="2" fontId="12" fillId="0" borderId="12" xfId="1" applyNumberFormat="1" applyFont="1" applyBorder="1" applyAlignment="1">
      <alignment horizontal="center" vertical="center" wrapText="1"/>
    </xf>
    <xf numFmtId="0" fontId="12" fillId="0" borderId="12" xfId="2" applyFont="1" applyBorder="1" applyProtection="1">
      <alignment vertical="center"/>
      <protection locked="0"/>
    </xf>
    <xf numFmtId="0" fontId="5" fillId="0" borderId="12" xfId="2" applyFont="1" applyBorder="1" applyProtection="1">
      <alignment vertical="center"/>
      <protection locked="0"/>
    </xf>
    <xf numFmtId="2" fontId="12" fillId="0" borderId="12" xfId="3" applyNumberFormat="1" applyFont="1" applyBorder="1" applyAlignment="1">
      <alignment horizontal="center" vertical="center" wrapText="1"/>
    </xf>
    <xf numFmtId="0" fontId="12" fillId="0" borderId="12" xfId="2" applyFont="1" applyBorder="1" applyAlignment="1" applyProtection="1">
      <alignment horizontal="center" vertical="center"/>
      <protection locked="0"/>
    </xf>
    <xf numFmtId="2" fontId="5" fillId="0" borderId="12" xfId="3" applyNumberFormat="1" applyFont="1" applyBorder="1" applyAlignment="1">
      <alignment vertical="center" wrapText="1"/>
    </xf>
    <xf numFmtId="178" fontId="5" fillId="0" borderId="12" xfId="3" applyNumberFormat="1" applyFont="1" applyBorder="1" applyAlignment="1">
      <alignment vertical="center" wrapText="1"/>
    </xf>
    <xf numFmtId="0" fontId="5" fillId="0" borderId="12" xfId="4" applyFont="1" applyBorder="1" applyProtection="1">
      <alignment vertical="center"/>
      <protection locked="0"/>
    </xf>
    <xf numFmtId="0" fontId="52" fillId="0" borderId="12" xfId="0" applyFont="1" applyBorder="1" applyAlignment="1">
      <alignment horizontal="left" vertical="center" wrapText="1"/>
    </xf>
    <xf numFmtId="2" fontId="12" fillId="0" borderId="13" xfId="3" applyNumberFormat="1" applyFont="1" applyBorder="1" applyAlignment="1">
      <alignment horizontal="center" vertical="center" wrapText="1"/>
    </xf>
    <xf numFmtId="0" fontId="53" fillId="0" borderId="0" xfId="0" applyFont="1" applyAlignment="1">
      <alignment horizontal="left" vertical="center"/>
    </xf>
    <xf numFmtId="0" fontId="55" fillId="0" borderId="0" xfId="0" applyFont="1" applyAlignment="1">
      <alignment horizontal="right" vertical="center"/>
    </xf>
    <xf numFmtId="0" fontId="56" fillId="0" borderId="12" xfId="0" applyFont="1" applyBorder="1" applyAlignment="1">
      <alignment horizontal="center" vertical="center" wrapText="1"/>
    </xf>
    <xf numFmtId="3" fontId="57" fillId="0" borderId="12" xfId="0" applyNumberFormat="1" applyFont="1" applyBorder="1" applyAlignment="1">
      <alignment horizontal="right" vertical="center" wrapText="1"/>
    </xf>
    <xf numFmtId="0" fontId="55" fillId="0" borderId="12" xfId="0" applyFont="1" applyBorder="1" applyAlignment="1">
      <alignment horizontal="center" vertical="center" wrapText="1"/>
    </xf>
    <xf numFmtId="3" fontId="58" fillId="0" borderId="12" xfId="0" applyNumberFormat="1" applyFont="1" applyBorder="1" applyAlignment="1">
      <alignment horizontal="right" vertical="center" wrapText="1"/>
    </xf>
    <xf numFmtId="0" fontId="53" fillId="0" borderId="0" xfId="0" applyFont="1" applyAlignment="1">
      <alignment horizontal="left" vertical="center" wrapText="1"/>
    </xf>
    <xf numFmtId="0" fontId="55" fillId="0" borderId="0" xfId="0" applyFont="1" applyAlignment="1">
      <alignment horizontal="right" vertical="center" wrapText="1"/>
    </xf>
    <xf numFmtId="0" fontId="0" fillId="0" borderId="0" xfId="0" applyAlignment="1">
      <alignment vertical="center" wrapText="1"/>
    </xf>
    <xf numFmtId="0" fontId="12" fillId="0" borderId="12" xfId="7" applyFont="1" applyBorder="1" applyAlignment="1">
      <alignment horizontal="center" vertical="center" wrapText="1"/>
    </xf>
    <xf numFmtId="0" fontId="5" fillId="0" borderId="12" xfId="7" applyFont="1" applyBorder="1" applyAlignment="1">
      <alignment horizontal="left" vertical="center"/>
    </xf>
    <xf numFmtId="3" fontId="5" fillId="0" borderId="12" xfId="7" applyNumberFormat="1" applyFont="1" applyBorder="1" applyAlignment="1">
      <alignment horizontal="right" vertical="center"/>
    </xf>
    <xf numFmtId="49" fontId="5" fillId="0" borderId="12" xfId="3" applyNumberFormat="1" applyFont="1" applyBorder="1" applyAlignment="1">
      <alignment horizontal="left" vertical="center" wrapText="1"/>
    </xf>
    <xf numFmtId="179" fontId="17" fillId="2" borderId="12" xfId="5" applyNumberFormat="1" applyFont="1" applyFill="1" applyBorder="1" applyAlignment="1">
      <alignment horizontal="right" vertical="center"/>
    </xf>
    <xf numFmtId="179" fontId="23" fillId="2" borderId="12" xfId="0" applyNumberFormat="1" applyFont="1" applyFill="1" applyBorder="1" applyAlignment="1">
      <alignment vertical="center"/>
    </xf>
    <xf numFmtId="0" fontId="61" fillId="0" borderId="15" xfId="14" applyFont="1" applyBorder="1" applyAlignment="1">
      <alignment horizontal="center" vertical="center"/>
    </xf>
    <xf numFmtId="0" fontId="0" fillId="0" borderId="12" xfId="0" applyBorder="1" applyAlignment="1">
      <alignment vertical="center"/>
    </xf>
    <xf numFmtId="0" fontId="9" fillId="0" borderId="0" xfId="15"/>
    <xf numFmtId="0" fontId="9" fillId="0" borderId="0" xfId="15" applyAlignment="1">
      <alignment vertical="center"/>
    </xf>
    <xf numFmtId="179" fontId="67" fillId="2" borderId="12" xfId="17" applyNumberFormat="1" applyFont="1" applyFill="1" applyBorder="1" applyAlignment="1">
      <alignment horizontal="center" vertical="center"/>
    </xf>
    <xf numFmtId="179" fontId="68" fillId="2" borderId="12" xfId="17" applyNumberFormat="1" applyFont="1" applyFill="1" applyBorder="1" applyAlignment="1">
      <alignment horizontal="left" vertical="center"/>
    </xf>
    <xf numFmtId="0" fontId="30" fillId="0" borderId="0" xfId="16" applyFont="1" applyAlignment="1">
      <alignment horizontal="left" vertical="center"/>
    </xf>
    <xf numFmtId="181" fontId="13" fillId="0" borderId="0" xfId="19" applyNumberFormat="1" applyAlignment="1" applyProtection="1">
      <alignment vertical="center"/>
      <protection locked="0"/>
    </xf>
    <xf numFmtId="0" fontId="13" fillId="0" borderId="0" xfId="19" applyAlignment="1" applyProtection="1">
      <alignment vertical="center"/>
      <protection locked="0"/>
    </xf>
    <xf numFmtId="0" fontId="17" fillId="2" borderId="0" xfId="5" applyFont="1" applyFill="1" applyAlignment="1">
      <alignment horizontal="right" vertical="center"/>
    </xf>
    <xf numFmtId="0" fontId="13" fillId="0" borderId="0" xfId="19" applyAlignment="1" applyProtection="1">
      <alignment vertical="center" wrapText="1"/>
      <protection locked="0"/>
    </xf>
    <xf numFmtId="0" fontId="9" fillId="0" borderId="0" xfId="0" applyFont="1" applyAlignment="1">
      <alignment vertical="center"/>
    </xf>
    <xf numFmtId="0" fontId="73" fillId="0" borderId="0" xfId="0" applyFont="1" applyAlignment="1">
      <alignment vertical="center"/>
    </xf>
    <xf numFmtId="0" fontId="16" fillId="0" borderId="0" xfId="16" applyAlignment="1">
      <alignment horizontal="right" vertical="center"/>
    </xf>
    <xf numFmtId="0" fontId="12" fillId="0" borderId="13" xfId="6" applyFont="1" applyBorder="1" applyAlignment="1">
      <alignment horizontal="center" vertical="center"/>
    </xf>
    <xf numFmtId="0" fontId="50" fillId="0" borderId="12" xfId="10" applyFont="1" applyBorder="1" applyAlignment="1">
      <alignment horizontal="center" vertical="center" wrapText="1"/>
    </xf>
    <xf numFmtId="0" fontId="34" fillId="0" borderId="12" xfId="10" applyFont="1" applyBorder="1" applyAlignment="1">
      <alignment horizontal="center" vertical="center" wrapText="1"/>
    </xf>
    <xf numFmtId="0" fontId="51" fillId="0" borderId="12" xfId="10" applyFont="1" applyBorder="1" applyAlignment="1">
      <alignment horizontal="left" vertical="center" indent="1"/>
    </xf>
    <xf numFmtId="0" fontId="77" fillId="0" borderId="0" xfId="16" applyFont="1" applyAlignment="1">
      <alignment horizontal="center" vertical="center"/>
    </xf>
    <xf numFmtId="0" fontId="51" fillId="2" borderId="0" xfId="5" applyFont="1" applyFill="1" applyAlignment="1">
      <alignment horizontal="right" vertical="center"/>
    </xf>
    <xf numFmtId="0" fontId="61" fillId="2" borderId="9" xfId="16" applyFont="1" applyFill="1" applyBorder="1" applyAlignment="1">
      <alignment horizontal="center" vertical="center"/>
    </xf>
    <xf numFmtId="181" fontId="61" fillId="2" borderId="10" xfId="19" applyNumberFormat="1" applyFont="1" applyFill="1" applyBorder="1" applyAlignment="1" applyProtection="1">
      <alignment horizontal="center" vertical="center" wrapText="1"/>
      <protection locked="0"/>
    </xf>
    <xf numFmtId="0" fontId="61" fillId="2" borderId="10" xfId="19" applyFont="1" applyFill="1" applyBorder="1" applyAlignment="1" applyProtection="1">
      <alignment horizontal="center" vertical="center" wrapText="1"/>
      <protection locked="0"/>
    </xf>
    <xf numFmtId="0" fontId="61" fillId="2" borderId="10" xfId="16" applyFont="1" applyFill="1" applyBorder="1" applyAlignment="1">
      <alignment horizontal="center" vertical="center"/>
    </xf>
    <xf numFmtId="0" fontId="61" fillId="2" borderId="11" xfId="19" applyFont="1" applyFill="1" applyBorder="1" applyAlignment="1" applyProtection="1">
      <alignment horizontal="center" vertical="center" wrapText="1"/>
      <protection locked="0"/>
    </xf>
    <xf numFmtId="0" fontId="61" fillId="2" borderId="12" xfId="16" applyFont="1" applyFill="1" applyBorder="1" applyAlignment="1">
      <alignment horizontal="center" vertical="center"/>
    </xf>
    <xf numFmtId="181" fontId="78" fillId="2" borderId="12" xfId="5" applyNumberFormat="1" applyFont="1" applyFill="1" applyBorder="1">
      <alignment vertical="center"/>
    </xf>
    <xf numFmtId="179" fontId="79" fillId="2" borderId="12" xfId="16" applyNumberFormat="1" applyFont="1" applyFill="1" applyBorder="1">
      <alignment vertical="center"/>
    </xf>
    <xf numFmtId="182" fontId="61" fillId="2" borderId="12" xfId="19" applyNumberFormat="1" applyFont="1" applyFill="1" applyBorder="1" applyAlignment="1" applyProtection="1">
      <alignment horizontal="center" vertical="center" wrapText="1"/>
      <protection locked="0"/>
    </xf>
    <xf numFmtId="0" fontId="61" fillId="2" borderId="12" xfId="22" applyFont="1" applyFill="1" applyBorder="1" applyAlignment="1" applyProtection="1">
      <alignment horizontal="left" vertical="center" wrapText="1"/>
      <protection locked="0"/>
    </xf>
    <xf numFmtId="183" fontId="79" fillId="2" borderId="12" xfId="16" applyNumberFormat="1" applyFont="1" applyFill="1" applyBorder="1">
      <alignment vertical="center"/>
    </xf>
    <xf numFmtId="0" fontId="17" fillId="2" borderId="12" xfId="16" applyFont="1" applyFill="1" applyBorder="1">
      <alignment vertical="center"/>
    </xf>
    <xf numFmtId="181" fontId="51" fillId="2" borderId="12" xfId="5" applyNumberFormat="1" applyFont="1" applyFill="1" applyBorder="1" applyAlignment="1">
      <alignment horizontal="right" vertical="center"/>
    </xf>
    <xf numFmtId="179" fontId="17" fillId="2" borderId="12" xfId="16" applyNumberFormat="1" applyFont="1" applyFill="1" applyBorder="1" applyAlignment="1">
      <alignment horizontal="right" vertical="center"/>
    </xf>
    <xf numFmtId="183" fontId="17" fillId="2" borderId="12" xfId="16" applyNumberFormat="1" applyFont="1" applyFill="1" applyBorder="1" applyAlignment="1">
      <alignment horizontal="right" vertical="center"/>
    </xf>
    <xf numFmtId="0" fontId="51" fillId="2" borderId="12" xfId="5" applyFont="1" applyFill="1" applyBorder="1">
      <alignment vertical="center"/>
    </xf>
    <xf numFmtId="0" fontId="80" fillId="2" borderId="12" xfId="16" applyFont="1" applyFill="1" applyBorder="1" applyAlignment="1">
      <alignment horizontal="right" vertical="center"/>
    </xf>
    <xf numFmtId="0" fontId="16" fillId="0" borderId="12" xfId="16" applyBorder="1">
      <alignment vertical="center"/>
    </xf>
    <xf numFmtId="0" fontId="16" fillId="2" borderId="12" xfId="16" applyFill="1" applyBorder="1">
      <alignment vertical="center"/>
    </xf>
    <xf numFmtId="181" fontId="16" fillId="2" borderId="12" xfId="5" applyNumberFormat="1" applyFill="1" applyBorder="1">
      <alignment vertical="center"/>
    </xf>
    <xf numFmtId="0" fontId="81" fillId="0" borderId="0" xfId="16" applyFont="1" applyAlignment="1">
      <alignment horizontal="center" vertical="center"/>
    </xf>
    <xf numFmtId="0" fontId="82" fillId="2" borderId="0" xfId="16" applyFont="1" applyFill="1" applyAlignment="1">
      <alignment horizontal="center" vertical="center"/>
    </xf>
    <xf numFmtId="49" fontId="75" fillId="0" borderId="12" xfId="0" applyNumberFormat="1" applyFont="1" applyBorder="1" applyAlignment="1">
      <alignment horizontal="left" indent="2"/>
    </xf>
    <xf numFmtId="179" fontId="85" fillId="2" borderId="12" xfId="0" applyNumberFormat="1" applyFont="1" applyFill="1" applyBorder="1" applyAlignment="1">
      <alignment horizontal="right" vertical="center"/>
    </xf>
    <xf numFmtId="49" fontId="75" fillId="0" borderId="12" xfId="0" applyNumberFormat="1" applyFont="1" applyBorder="1" applyAlignment="1">
      <alignment horizontal="left" indent="1"/>
    </xf>
    <xf numFmtId="49" fontId="75" fillId="0" borderId="12" xfId="0" applyNumberFormat="1" applyFont="1" applyBorder="1"/>
    <xf numFmtId="0" fontId="87" fillId="2" borderId="0" xfId="0" applyFont="1" applyFill="1" applyAlignment="1">
      <alignment vertical="center"/>
    </xf>
    <xf numFmtId="0" fontId="61" fillId="0" borderId="12" xfId="20" applyFont="1" applyBorder="1" applyAlignment="1">
      <alignment horizontal="center" vertical="center"/>
    </xf>
    <xf numFmtId="0" fontId="83" fillId="2" borderId="12" xfId="20" applyFont="1" applyFill="1" applyBorder="1" applyAlignment="1">
      <alignment horizontal="center" vertical="center"/>
    </xf>
    <xf numFmtId="179" fontId="85" fillId="2" borderId="12" xfId="21" applyNumberFormat="1" applyFont="1" applyFill="1" applyBorder="1" applyAlignment="1" applyProtection="1">
      <alignment horizontal="right" vertical="center"/>
    </xf>
    <xf numFmtId="179" fontId="86" fillId="2" borderId="12" xfId="0" applyNumberFormat="1" applyFont="1" applyFill="1" applyBorder="1" applyAlignment="1">
      <alignment horizontal="right" vertical="center"/>
    </xf>
    <xf numFmtId="0" fontId="30" fillId="2" borderId="0" xfId="16" applyFont="1" applyFill="1" applyAlignment="1">
      <alignment horizontal="left" vertical="center"/>
    </xf>
    <xf numFmtId="0" fontId="88" fillId="2" borderId="0" xfId="15" applyFont="1" applyFill="1"/>
    <xf numFmtId="0" fontId="16" fillId="2" borderId="0" xfId="16" applyFill="1" applyAlignment="1">
      <alignment horizontal="center" vertical="center"/>
    </xf>
    <xf numFmtId="3" fontId="23" fillId="2" borderId="0" xfId="0" applyNumberFormat="1" applyFont="1" applyFill="1" applyAlignment="1">
      <alignment horizontal="right" vertical="center"/>
    </xf>
    <xf numFmtId="0" fontId="61" fillId="2" borderId="9" xfId="15" applyFont="1" applyFill="1" applyBorder="1" applyAlignment="1">
      <alignment horizontal="center" vertical="center"/>
    </xf>
    <xf numFmtId="0" fontId="61" fillId="2" borderId="10" xfId="15" applyFont="1" applyFill="1" applyBorder="1" applyAlignment="1">
      <alignment horizontal="center" vertical="center"/>
    </xf>
    <xf numFmtId="0" fontId="88" fillId="2" borderId="0" xfId="15" applyFont="1" applyFill="1" applyAlignment="1">
      <alignment vertical="center"/>
    </xf>
    <xf numFmtId="181" fontId="88" fillId="2" borderId="0" xfId="15" applyNumberFormat="1" applyFont="1" applyFill="1"/>
    <xf numFmtId="38" fontId="88" fillId="2" borderId="0" xfId="15" applyNumberFormat="1" applyFont="1" applyFill="1" applyAlignment="1">
      <alignment vertical="center"/>
    </xf>
    <xf numFmtId="0" fontId="61" fillId="2" borderId="12" xfId="15" applyFont="1" applyFill="1" applyBorder="1" applyAlignment="1">
      <alignment horizontal="center" vertical="center"/>
    </xf>
    <xf numFmtId="0" fontId="79" fillId="2" borderId="12" xfId="16" applyFont="1" applyFill="1" applyBorder="1">
      <alignment vertical="center"/>
    </xf>
    <xf numFmtId="181" fontId="61" fillId="2" borderId="12" xfId="15" applyNumberFormat="1" applyFont="1" applyFill="1" applyBorder="1" applyAlignment="1">
      <alignment horizontal="right" vertical="center"/>
    </xf>
    <xf numFmtId="0" fontId="61" fillId="2" borderId="12" xfId="15" applyFont="1" applyFill="1" applyBorder="1" applyAlignment="1">
      <alignment horizontal="left" vertical="center"/>
    </xf>
    <xf numFmtId="183" fontId="79" fillId="2" borderId="12" xfId="16" applyNumberFormat="1" applyFont="1" applyFill="1" applyBorder="1" applyAlignment="1">
      <alignment horizontal="right" vertical="center"/>
    </xf>
    <xf numFmtId="0" fontId="23" fillId="2" borderId="12" xfId="0" applyFont="1" applyFill="1" applyBorder="1" applyAlignment="1">
      <alignment horizontal="left" vertical="center"/>
    </xf>
    <xf numFmtId="179" fontId="17" fillId="2" borderId="12" xfId="16" applyNumberFormat="1" applyFont="1" applyFill="1" applyBorder="1">
      <alignment vertical="center"/>
    </xf>
    <xf numFmtId="181" fontId="85" fillId="2" borderId="12" xfId="15" applyNumberFormat="1" applyFont="1" applyFill="1" applyBorder="1" applyAlignment="1">
      <alignment horizontal="right" vertical="center"/>
    </xf>
    <xf numFmtId="0" fontId="88" fillId="2" borderId="12" xfId="15" applyFont="1" applyFill="1" applyBorder="1"/>
    <xf numFmtId="3" fontId="23" fillId="2" borderId="12" xfId="0" applyNumberFormat="1" applyFont="1" applyFill="1" applyBorder="1" applyAlignment="1">
      <alignment vertical="center"/>
    </xf>
    <xf numFmtId="181" fontId="88" fillId="2" borderId="12" xfId="15" applyNumberFormat="1" applyFont="1" applyFill="1" applyBorder="1"/>
    <xf numFmtId="181" fontId="85" fillId="2" borderId="12" xfId="15" applyNumberFormat="1" applyFont="1" applyFill="1" applyBorder="1" applyAlignment="1">
      <alignment horizontal="right"/>
    </xf>
    <xf numFmtId="0" fontId="51" fillId="2" borderId="12" xfId="5" applyFont="1" applyFill="1" applyBorder="1" applyAlignment="1">
      <alignment vertical="center" wrapText="1"/>
    </xf>
    <xf numFmtId="0" fontId="88" fillId="0" borderId="0" xfId="14" applyFont="1"/>
    <xf numFmtId="0" fontId="91" fillId="0" borderId="0" xfId="16" applyFont="1" applyAlignment="1">
      <alignment horizontal="center" vertical="center"/>
    </xf>
    <xf numFmtId="0" fontId="91" fillId="0" borderId="0" xfId="16" applyFont="1" applyAlignment="1">
      <alignment horizontal="right" vertical="center"/>
    </xf>
    <xf numFmtId="0" fontId="61" fillId="0" borderId="9" xfId="14" applyFont="1" applyBorder="1" applyAlignment="1">
      <alignment horizontal="center" vertical="center"/>
    </xf>
    <xf numFmtId="181" fontId="61" fillId="0" borderId="11" xfId="14" applyNumberFormat="1" applyFont="1" applyBorder="1" applyAlignment="1">
      <alignment horizontal="center" vertical="center"/>
    </xf>
    <xf numFmtId="0" fontId="61" fillId="0" borderId="4" xfId="14" applyFont="1" applyBorder="1" applyAlignment="1">
      <alignment horizontal="left" vertical="center"/>
    </xf>
    <xf numFmtId="181" fontId="85" fillId="0" borderId="6" xfId="0" applyNumberFormat="1" applyFont="1" applyBorder="1" applyAlignment="1">
      <alignment horizontal="right" vertical="center"/>
    </xf>
    <xf numFmtId="49" fontId="92" fillId="0" borderId="4" xfId="0" applyNumberFormat="1" applyFont="1" applyBorder="1" applyAlignment="1">
      <alignment vertical="center"/>
    </xf>
    <xf numFmtId="49" fontId="17" fillId="0" borderId="4" xfId="0" applyNumberFormat="1" applyFont="1" applyBorder="1" applyAlignment="1">
      <alignment vertical="center"/>
    </xf>
    <xf numFmtId="38" fontId="88" fillId="0" borderId="0" xfId="14" applyNumberFormat="1" applyFont="1"/>
    <xf numFmtId="49" fontId="17" fillId="0" borderId="7" xfId="0" applyNumberFormat="1" applyFont="1" applyBorder="1" applyAlignment="1">
      <alignment vertical="center"/>
    </xf>
    <xf numFmtId="181" fontId="85" fillId="0" borderId="8" xfId="0" applyNumberFormat="1" applyFont="1" applyBorder="1" applyAlignment="1">
      <alignment horizontal="right" vertical="center"/>
    </xf>
    <xf numFmtId="38" fontId="88" fillId="0" borderId="0" xfId="14" applyNumberFormat="1" applyFont="1" applyAlignment="1">
      <alignment vertical="center"/>
    </xf>
    <xf numFmtId="0" fontId="93" fillId="0" borderId="0" xfId="0" applyFont="1" applyAlignment="1">
      <alignment vertical="center"/>
    </xf>
    <xf numFmtId="179" fontId="49" fillId="0" borderId="0" xfId="0" applyNumberFormat="1" applyFont="1" applyAlignment="1" applyProtection="1">
      <alignment horizontal="right" vertical="center"/>
      <protection locked="0"/>
    </xf>
    <xf numFmtId="181" fontId="94" fillId="0" borderId="11" xfId="19" applyNumberFormat="1" applyFont="1" applyBorder="1" applyAlignment="1" applyProtection="1">
      <alignment horizontal="center" vertical="center" wrapText="1"/>
      <protection locked="0"/>
    </xf>
    <xf numFmtId="0" fontId="95" fillId="0" borderId="0" xfId="0" applyFont="1" applyAlignment="1">
      <alignment vertical="center"/>
    </xf>
    <xf numFmtId="0" fontId="16" fillId="0" borderId="0" xfId="23">
      <alignment vertical="center"/>
    </xf>
    <xf numFmtId="0" fontId="91" fillId="0" borderId="0" xfId="16" applyFont="1" applyAlignment="1">
      <alignment horizontal="left" vertical="center" indent="2"/>
    </xf>
    <xf numFmtId="14" fontId="19" fillId="0" borderId="9" xfId="19" applyNumberFormat="1" applyFont="1" applyBorder="1" applyAlignment="1" applyProtection="1">
      <alignment horizontal="center" vertical="center"/>
      <protection locked="0"/>
    </xf>
    <xf numFmtId="0" fontId="16" fillId="0" borderId="0" xfId="23" applyAlignment="1">
      <alignment horizontal="left" vertical="center" indent="2"/>
    </xf>
    <xf numFmtId="0" fontId="16" fillId="2" borderId="0" xfId="16" applyFill="1" applyAlignment="1"/>
    <xf numFmtId="0" fontId="81" fillId="2" borderId="0" xfId="16" applyFont="1" applyFill="1" applyAlignment="1">
      <alignment horizontal="center" vertical="center"/>
    </xf>
    <xf numFmtId="0" fontId="61" fillId="2" borderId="10" xfId="14" applyFont="1" applyFill="1" applyBorder="1" applyAlignment="1">
      <alignment horizontal="center" vertical="center"/>
    </xf>
    <xf numFmtId="181" fontId="96" fillId="2" borderId="12" xfId="16" applyNumberFormat="1" applyFont="1" applyFill="1" applyBorder="1" applyAlignment="1">
      <alignment horizontal="right" vertical="center"/>
    </xf>
    <xf numFmtId="181" fontId="61" fillId="2" borderId="12" xfId="14" applyNumberFormat="1" applyFont="1" applyFill="1" applyBorder="1" applyAlignment="1">
      <alignment horizontal="right" vertical="center"/>
    </xf>
    <xf numFmtId="0" fontId="61" fillId="2" borderId="12" xfId="14" applyFont="1" applyFill="1" applyBorder="1" applyAlignment="1">
      <alignment horizontal="center" vertical="center"/>
    </xf>
    <xf numFmtId="0" fontId="88" fillId="2" borderId="12" xfId="16" applyFont="1" applyFill="1" applyBorder="1" applyAlignment="1"/>
    <xf numFmtId="0" fontId="61" fillId="2" borderId="12" xfId="16" applyFont="1" applyFill="1" applyBorder="1">
      <alignment vertical="center"/>
    </xf>
    <xf numFmtId="0" fontId="96" fillId="2" borderId="12" xfId="16" applyFont="1" applyFill="1" applyBorder="1" applyAlignment="1">
      <alignment horizontal="right" vertical="center"/>
    </xf>
    <xf numFmtId="38" fontId="61" fillId="2" borderId="12" xfId="16" applyNumberFormat="1" applyFont="1" applyFill="1" applyBorder="1">
      <alignment vertical="center"/>
    </xf>
    <xf numFmtId="181" fontId="85" fillId="2" borderId="12" xfId="24" applyNumberFormat="1" applyFont="1" applyFill="1" applyBorder="1" applyAlignment="1">
      <alignment horizontal="right" vertical="center"/>
    </xf>
    <xf numFmtId="185" fontId="97" fillId="2" borderId="12" xfId="24" applyNumberFormat="1" applyFont="1" applyFill="1" applyBorder="1" applyAlignment="1">
      <alignment horizontal="right" vertical="center"/>
    </xf>
    <xf numFmtId="181" fontId="88" fillId="2" borderId="12" xfId="24" applyNumberFormat="1" applyFont="1" applyFill="1" applyBorder="1" applyAlignment="1">
      <alignment horizontal="right" vertical="center"/>
    </xf>
    <xf numFmtId="181" fontId="88" fillId="2" borderId="12" xfId="24" applyNumberFormat="1" applyFont="1" applyFill="1" applyBorder="1" applyAlignment="1">
      <alignment horizontal="center" vertical="center"/>
    </xf>
    <xf numFmtId="181" fontId="16" fillId="2" borderId="12" xfId="16" applyNumberFormat="1" applyFill="1" applyBorder="1" applyAlignment="1">
      <alignment horizontal="center" vertical="center"/>
    </xf>
    <xf numFmtId="0" fontId="61" fillId="2" borderId="0" xfId="25" applyFont="1" applyFill="1" applyAlignment="1">
      <alignment horizontal="center" vertical="center"/>
    </xf>
    <xf numFmtId="0" fontId="61" fillId="2" borderId="0" xfId="25" applyFont="1" applyFill="1">
      <alignment vertical="center"/>
    </xf>
    <xf numFmtId="0" fontId="88" fillId="2" borderId="0" xfId="26" applyFont="1" applyFill="1">
      <alignment vertical="center"/>
    </xf>
    <xf numFmtId="0" fontId="17" fillId="2" borderId="0" xfId="16" applyFont="1" applyFill="1" applyAlignment="1">
      <alignment horizontal="right" vertical="center"/>
    </xf>
    <xf numFmtId="0" fontId="61" fillId="2" borderId="12" xfId="25" applyFont="1" applyFill="1" applyBorder="1" applyAlignment="1">
      <alignment horizontal="center" vertical="center"/>
    </xf>
    <xf numFmtId="179" fontId="96" fillId="2" borderId="12" xfId="0" applyNumberFormat="1" applyFont="1" applyFill="1" applyBorder="1" applyAlignment="1">
      <alignment vertical="center"/>
    </xf>
    <xf numFmtId="181" fontId="96" fillId="2" borderId="12" xfId="24" applyNumberFormat="1" applyFont="1" applyFill="1" applyBorder="1" applyAlignment="1">
      <alignment horizontal="right" vertical="center"/>
    </xf>
    <xf numFmtId="183" fontId="45" fillId="2" borderId="12" xfId="16" applyNumberFormat="1" applyFont="1" applyFill="1" applyBorder="1">
      <alignment vertical="center"/>
    </xf>
    <xf numFmtId="0" fontId="61" fillId="2" borderId="12" xfId="25" applyFont="1" applyFill="1" applyBorder="1" applyAlignment="1">
      <alignment horizontal="left" vertical="center"/>
    </xf>
    <xf numFmtId="181" fontId="17" fillId="2" borderId="12" xfId="16" applyNumberFormat="1" applyFont="1" applyFill="1" applyBorder="1">
      <alignment vertical="center"/>
    </xf>
    <xf numFmtId="183" fontId="17" fillId="2" borderId="12" xfId="16" applyNumberFormat="1" applyFont="1" applyFill="1" applyBorder="1">
      <alignment vertical="center"/>
    </xf>
    <xf numFmtId="181" fontId="17" fillId="2" borderId="12" xfId="16" applyNumberFormat="1" applyFont="1" applyFill="1" applyBorder="1" applyAlignment="1">
      <alignment horizontal="left" vertical="center" indent="1"/>
    </xf>
    <xf numFmtId="181" fontId="17" fillId="2" borderId="12" xfId="16" applyNumberFormat="1" applyFont="1" applyFill="1" applyBorder="1" applyAlignment="1">
      <alignment horizontal="left" vertical="center" wrapText="1" indent="1"/>
    </xf>
    <xf numFmtId="0" fontId="98" fillId="2" borderId="12" xfId="26" applyFont="1" applyFill="1" applyBorder="1" applyAlignment="1">
      <alignment horizontal="center" vertical="center"/>
    </xf>
    <xf numFmtId="0" fontId="99" fillId="2" borderId="12" xfId="26" applyFont="1" applyFill="1" applyBorder="1" applyAlignment="1">
      <alignment horizontal="center" vertical="center"/>
    </xf>
    <xf numFmtId="0" fontId="94" fillId="2" borderId="12" xfId="25" applyFont="1" applyFill="1" applyBorder="1" applyAlignment="1">
      <alignment horizontal="left" vertical="center"/>
    </xf>
    <xf numFmtId="0" fontId="30" fillId="0" borderId="0" xfId="16" applyFont="1">
      <alignment vertical="center"/>
    </xf>
    <xf numFmtId="0" fontId="4" fillId="0" borderId="0" xfId="27" applyAlignment="1"/>
    <xf numFmtId="0" fontId="9" fillId="0" borderId="0" xfId="27" applyFont="1" applyAlignment="1">
      <alignment horizontal="center" vertical="center"/>
    </xf>
    <xf numFmtId="2" fontId="5" fillId="0" borderId="0" xfId="27" applyNumberFormat="1" applyFont="1" applyAlignment="1">
      <alignment horizontal="left"/>
    </xf>
    <xf numFmtId="2" fontId="5" fillId="0" borderId="0" xfId="27" applyNumberFormat="1" applyFont="1" applyAlignment="1"/>
    <xf numFmtId="2" fontId="5" fillId="0" borderId="0" xfId="27" applyNumberFormat="1" applyFont="1" applyAlignment="1">
      <alignment horizontal="center" vertical="center"/>
    </xf>
    <xf numFmtId="0" fontId="5" fillId="0" borderId="0" xfId="27" applyFont="1">
      <alignment vertical="center"/>
    </xf>
    <xf numFmtId="0" fontId="5" fillId="0" borderId="0" xfId="27" applyFont="1" applyAlignment="1"/>
    <xf numFmtId="2" fontId="12" fillId="0" borderId="9" xfId="27" applyNumberFormat="1" applyFont="1" applyBorder="1" applyAlignment="1">
      <alignment horizontal="center" vertical="center" wrapText="1"/>
    </xf>
    <xf numFmtId="2" fontId="12" fillId="0" borderId="10" xfId="27" applyNumberFormat="1" applyFont="1" applyBorder="1" applyAlignment="1">
      <alignment horizontal="center" vertical="center" wrapText="1"/>
    </xf>
    <xf numFmtId="2" fontId="12" fillId="0" borderId="11" xfId="27" applyNumberFormat="1" applyFont="1" applyBorder="1" applyAlignment="1">
      <alignment horizontal="center" vertical="center" wrapText="1"/>
    </xf>
    <xf numFmtId="2" fontId="5" fillId="0" borderId="0" xfId="27" applyNumberFormat="1" applyFont="1">
      <alignment vertical="center"/>
    </xf>
    <xf numFmtId="0" fontId="16" fillId="0" borderId="0" xfId="5">
      <alignment vertical="center"/>
    </xf>
    <xf numFmtId="0" fontId="100" fillId="0" borderId="0" xfId="5" applyFont="1" applyAlignment="1">
      <alignment horizontal="center" vertical="center"/>
    </xf>
    <xf numFmtId="181" fontId="100" fillId="0" borderId="0" xfId="5" applyNumberFormat="1" applyFont="1" applyAlignment="1">
      <alignment horizontal="center" vertical="center"/>
    </xf>
    <xf numFmtId="182" fontId="100" fillId="0" borderId="0" xfId="5" applyNumberFormat="1" applyFont="1" applyAlignment="1">
      <alignment horizontal="center" vertical="center"/>
    </xf>
    <xf numFmtId="0" fontId="61" fillId="0" borderId="9" xfId="5" applyFont="1" applyBorder="1" applyAlignment="1">
      <alignment horizontal="center" vertical="center"/>
    </xf>
    <xf numFmtId="181" fontId="61" fillId="0" borderId="10" xfId="19" applyNumberFormat="1" applyFont="1" applyBorder="1" applyAlignment="1" applyProtection="1">
      <alignment horizontal="center" vertical="center" wrapText="1"/>
      <protection locked="0"/>
    </xf>
    <xf numFmtId="182" fontId="61" fillId="0" borderId="10" xfId="19" applyNumberFormat="1" applyFont="1" applyBorder="1" applyAlignment="1" applyProtection="1">
      <alignment horizontal="center" vertical="center" wrapText="1"/>
      <protection locked="0"/>
    </xf>
    <xf numFmtId="0" fontId="61" fillId="0" borderId="10" xfId="5" applyFont="1" applyBorder="1" applyAlignment="1">
      <alignment horizontal="center" vertical="center"/>
    </xf>
    <xf numFmtId="0" fontId="61" fillId="0" borderId="11" xfId="19" applyFont="1" applyBorder="1" applyAlignment="1" applyProtection="1">
      <alignment horizontal="center" vertical="center" wrapText="1"/>
      <protection locked="0"/>
    </xf>
    <xf numFmtId="181" fontId="16" fillId="0" borderId="0" xfId="5" applyNumberFormat="1">
      <alignment vertical="center"/>
    </xf>
    <xf numFmtId="182" fontId="16" fillId="0" borderId="0" xfId="5" applyNumberFormat="1">
      <alignment vertical="center"/>
    </xf>
    <xf numFmtId="0" fontId="61" fillId="0" borderId="12" xfId="5" applyFont="1" applyBorder="1" applyAlignment="1">
      <alignment horizontal="center" vertical="center"/>
    </xf>
    <xf numFmtId="182" fontId="61" fillId="0" borderId="12" xfId="19" applyNumberFormat="1" applyFont="1" applyBorder="1" applyAlignment="1" applyProtection="1">
      <alignment horizontal="center" vertical="center" wrapText="1"/>
      <protection locked="0"/>
    </xf>
    <xf numFmtId="0" fontId="61" fillId="0" borderId="12" xfId="19" applyFont="1" applyBorder="1" applyAlignment="1" applyProtection="1">
      <alignment horizontal="center" vertical="center" wrapText="1"/>
      <protection locked="0"/>
    </xf>
    <xf numFmtId="0" fontId="61" fillId="0" borderId="12" xfId="22" applyFont="1" applyBorder="1" applyAlignment="1" applyProtection="1">
      <alignment horizontal="left" vertical="center" wrapText="1"/>
      <protection locked="0"/>
    </xf>
    <xf numFmtId="183" fontId="78" fillId="0" borderId="12" xfId="5" applyNumberFormat="1" applyFont="1" applyBorder="1" applyAlignment="1">
      <alignment horizontal="right" vertical="center"/>
    </xf>
    <xf numFmtId="0" fontId="51" fillId="0" borderId="12" xfId="5" applyFont="1" applyBorder="1">
      <alignment vertical="center"/>
    </xf>
    <xf numFmtId="183" fontId="51" fillId="0" borderId="12" xfId="5" applyNumberFormat="1" applyFont="1" applyBorder="1" applyAlignment="1">
      <alignment horizontal="right" vertical="center"/>
    </xf>
    <xf numFmtId="0" fontId="78" fillId="0" borderId="12" xfId="5" applyFont="1" applyBorder="1" applyAlignment="1">
      <alignment horizontal="right" vertical="center"/>
    </xf>
    <xf numFmtId="0" fontId="51" fillId="0" borderId="12" xfId="5" applyFont="1" applyBorder="1" applyAlignment="1">
      <alignment vertical="center" wrapText="1"/>
    </xf>
    <xf numFmtId="0" fontId="33" fillId="0" borderId="12" xfId="5" applyFont="1" applyBorder="1">
      <alignment vertical="center"/>
    </xf>
    <xf numFmtId="49" fontId="92" fillId="0" borderId="12" xfId="0" applyNumberFormat="1" applyFont="1" applyBorder="1" applyAlignment="1">
      <alignment vertical="center"/>
    </xf>
    <xf numFmtId="0" fontId="16" fillId="0" borderId="12" xfId="5" applyBorder="1">
      <alignment vertical="center"/>
    </xf>
    <xf numFmtId="182" fontId="16" fillId="0" borderId="12" xfId="5" applyNumberFormat="1" applyBorder="1">
      <alignment vertical="center"/>
    </xf>
    <xf numFmtId="182" fontId="51" fillId="0" borderId="12" xfId="5" applyNumberFormat="1" applyFont="1" applyBorder="1">
      <alignment vertical="center"/>
    </xf>
    <xf numFmtId="181" fontId="19" fillId="2" borderId="1" xfId="5" applyNumberFormat="1" applyFont="1" applyFill="1" applyBorder="1" applyAlignment="1">
      <alignment horizontal="center" vertical="center" wrapText="1"/>
    </xf>
    <xf numFmtId="181" fontId="19" fillId="2" borderId="8" xfId="5" applyNumberFormat="1" applyFont="1" applyFill="1" applyBorder="1" applyAlignment="1">
      <alignment horizontal="center" vertical="center" wrapText="1"/>
    </xf>
    <xf numFmtId="179" fontId="20" fillId="0" borderId="0" xfId="0" applyNumberFormat="1" applyFont="1" applyAlignment="1" applyProtection="1">
      <alignment horizontal="right" vertical="center"/>
      <protection locked="0"/>
    </xf>
    <xf numFmtId="14" fontId="19" fillId="0" borderId="10" xfId="19" applyNumberFormat="1" applyFont="1" applyBorder="1" applyAlignment="1" applyProtection="1">
      <alignment horizontal="center" vertical="center"/>
      <protection locked="0"/>
    </xf>
    <xf numFmtId="184" fontId="23" fillId="0" borderId="4" xfId="0" applyNumberFormat="1" applyFont="1" applyBorder="1" applyAlignment="1">
      <alignment horizontal="left" vertical="center" indent="1"/>
    </xf>
    <xf numFmtId="184" fontId="23" fillId="0" borderId="5" xfId="0" applyNumberFormat="1" applyFont="1" applyBorder="1" applyAlignment="1">
      <alignment horizontal="left" vertical="center" indent="1"/>
    </xf>
    <xf numFmtId="184" fontId="23" fillId="0" borderId="6" xfId="0" applyNumberFormat="1" applyFont="1" applyBorder="1" applyAlignment="1">
      <alignment horizontal="left" vertical="center" indent="1"/>
    </xf>
    <xf numFmtId="0" fontId="20" fillId="0" borderId="7" xfId="16" applyFont="1" applyBorder="1">
      <alignment vertical="center"/>
    </xf>
    <xf numFmtId="0" fontId="20" fillId="0" borderId="1" xfId="16" applyFont="1" applyBorder="1">
      <alignment vertical="center"/>
    </xf>
    <xf numFmtId="0" fontId="20" fillId="0" borderId="8" xfId="16" applyFont="1" applyBorder="1">
      <alignment vertical="center"/>
    </xf>
    <xf numFmtId="0" fontId="16" fillId="0" borderId="0" xfId="23" applyAlignment="1">
      <alignment horizontal="left" vertical="center" indent="1"/>
    </xf>
    <xf numFmtId="0" fontId="88" fillId="0" borderId="0" xfId="0" applyFont="1"/>
    <xf numFmtId="179" fontId="85" fillId="0" borderId="0" xfId="0" applyNumberFormat="1" applyFont="1" applyAlignment="1" applyProtection="1">
      <alignment horizontal="right" vertical="center"/>
      <protection locked="0"/>
    </xf>
    <xf numFmtId="181" fontId="88" fillId="0" borderId="0" xfId="0" applyNumberFormat="1" applyFont="1"/>
    <xf numFmtId="0" fontId="88" fillId="0" borderId="0" xfId="0" applyFont="1" applyAlignment="1">
      <alignment vertical="center"/>
    </xf>
    <xf numFmtId="38" fontId="88" fillId="0" borderId="0" xfId="0" applyNumberFormat="1" applyFont="1" applyAlignment="1">
      <alignment vertical="center"/>
    </xf>
    <xf numFmtId="181" fontId="85" fillId="0" borderId="0" xfId="0" applyNumberFormat="1" applyFont="1" applyAlignment="1">
      <alignment horizontal="right"/>
    </xf>
    <xf numFmtId="0" fontId="16" fillId="0" borderId="0" xfId="16" applyAlignment="1">
      <alignment horizontal="center" vertical="center" wrapText="1"/>
    </xf>
    <xf numFmtId="0" fontId="61" fillId="0" borderId="9" xfId="0" applyFont="1" applyBorder="1" applyAlignment="1">
      <alignment horizontal="center" vertical="center" wrapText="1"/>
    </xf>
    <xf numFmtId="0" fontId="61" fillId="0" borderId="11" xfId="0" applyFont="1" applyBorder="1" applyAlignment="1">
      <alignment horizontal="center" vertical="center" wrapText="1"/>
    </xf>
    <xf numFmtId="38" fontId="88" fillId="0" borderId="0" xfId="0" applyNumberFormat="1" applyFont="1" applyAlignment="1">
      <alignment vertical="center" wrapText="1"/>
    </xf>
    <xf numFmtId="0" fontId="9" fillId="0" borderId="0" xfId="5" applyFont="1">
      <alignment vertical="center"/>
    </xf>
    <xf numFmtId="0" fontId="7" fillId="0" borderId="0" xfId="5" applyFont="1" applyAlignment="1">
      <alignment horizontal="center" vertical="top"/>
    </xf>
    <xf numFmtId="0" fontId="22" fillId="0" borderId="0" xfId="5" applyFont="1">
      <alignment vertical="center"/>
    </xf>
    <xf numFmtId="0" fontId="9" fillId="0" borderId="0" xfId="5" applyFont="1" applyAlignment="1">
      <alignment horizontal="right" vertical="top"/>
    </xf>
    <xf numFmtId="0" fontId="50" fillId="0" borderId="0" xfId="5" applyFont="1" applyAlignment="1">
      <alignment horizontal="center" vertical="center" wrapText="1"/>
    </xf>
    <xf numFmtId="38" fontId="16" fillId="2" borderId="0" xfId="16" applyNumberFormat="1" applyFill="1" applyAlignment="1"/>
    <xf numFmtId="181" fontId="16" fillId="2" borderId="0" xfId="16" applyNumberFormat="1" applyFill="1" applyAlignment="1"/>
    <xf numFmtId="0" fontId="16" fillId="0" borderId="0" xfId="16" applyAlignment="1"/>
    <xf numFmtId="0" fontId="16" fillId="2" borderId="0" xfId="16" applyFill="1">
      <alignment vertical="center"/>
    </xf>
    <xf numFmtId="181" fontId="98" fillId="2" borderId="0" xfId="16" applyNumberFormat="1" applyFont="1" applyFill="1" applyAlignment="1">
      <alignment horizontal="center" vertical="center"/>
    </xf>
    <xf numFmtId="38" fontId="88" fillId="2" borderId="0" xfId="16" applyNumberFormat="1" applyFont="1" applyFill="1" applyAlignment="1"/>
    <xf numFmtId="0" fontId="88" fillId="0" borderId="0" xfId="16" applyFont="1" applyAlignment="1"/>
    <xf numFmtId="179" fontId="88" fillId="0" borderId="0" xfId="16" applyNumberFormat="1" applyFont="1" applyAlignment="1"/>
    <xf numFmtId="181" fontId="88" fillId="0" borderId="0" xfId="16" applyNumberFormat="1" applyFont="1" applyAlignment="1"/>
    <xf numFmtId="181" fontId="16" fillId="0" borderId="0" xfId="16" applyNumberFormat="1" applyAlignment="1">
      <alignment horizontal="center" vertical="center"/>
    </xf>
    <xf numFmtId="38" fontId="16" fillId="0" borderId="0" xfId="16" applyNumberFormat="1" applyAlignment="1"/>
    <xf numFmtId="181" fontId="16" fillId="0" borderId="0" xfId="16" applyNumberFormat="1" applyAlignment="1"/>
    <xf numFmtId="0" fontId="85" fillId="2" borderId="0" xfId="26" applyFont="1" applyFill="1">
      <alignment vertical="center"/>
    </xf>
    <xf numFmtId="0" fontId="32" fillId="0" borderId="0" xfId="10" applyFont="1" applyAlignment="1">
      <alignment vertical="center" wrapText="1"/>
    </xf>
    <xf numFmtId="0" fontId="34" fillId="0" borderId="4" xfId="10" applyFont="1" applyBorder="1" applyAlignment="1">
      <alignment horizontal="center" vertical="center" wrapText="1"/>
    </xf>
    <xf numFmtId="0" fontId="32" fillId="0" borderId="0" xfId="11" applyFont="1" applyAlignment="1">
      <alignment vertical="center" wrapText="1"/>
    </xf>
    <xf numFmtId="1" fontId="5" fillId="0" borderId="12" xfId="27" applyNumberFormat="1" applyFont="1" applyBorder="1" applyAlignment="1">
      <alignment vertical="center" wrapText="1"/>
    </xf>
    <xf numFmtId="1" fontId="12" fillId="0" borderId="12" xfId="27" applyNumberFormat="1" applyFont="1" applyBorder="1" applyAlignment="1">
      <alignment vertical="center" wrapText="1"/>
    </xf>
    <xf numFmtId="178" fontId="12" fillId="0" borderId="12" xfId="27" applyNumberFormat="1" applyFont="1" applyBorder="1" applyAlignment="1">
      <alignment vertical="center" wrapText="1"/>
    </xf>
    <xf numFmtId="178" fontId="5" fillId="0" borderId="12" xfId="27" applyNumberFormat="1" applyFont="1" applyBorder="1" applyAlignment="1">
      <alignment vertical="center" wrapText="1"/>
    </xf>
    <xf numFmtId="178" fontId="104" fillId="0" borderId="12" xfId="27" applyNumberFormat="1" applyFont="1" applyBorder="1" applyAlignment="1">
      <alignment vertical="center" wrapText="1"/>
    </xf>
    <xf numFmtId="1" fontId="51" fillId="2" borderId="12" xfId="5" applyNumberFormat="1" applyFont="1" applyFill="1" applyBorder="1" applyAlignment="1">
      <alignment horizontal="right" vertical="center"/>
    </xf>
    <xf numFmtId="1" fontId="17" fillId="2" borderId="12" xfId="16" applyNumberFormat="1" applyFont="1" applyFill="1" applyBorder="1" applyAlignment="1">
      <alignment horizontal="right" vertical="center"/>
    </xf>
    <xf numFmtId="183" fontId="51" fillId="2" borderId="12" xfId="5" applyNumberFormat="1" applyFont="1" applyFill="1" applyBorder="1" applyAlignment="1">
      <alignment horizontal="right" vertical="center"/>
    </xf>
    <xf numFmtId="183" fontId="16" fillId="2" borderId="12" xfId="16" applyNumberFormat="1" applyFill="1" applyBorder="1">
      <alignment vertical="center"/>
    </xf>
    <xf numFmtId="1" fontId="12" fillId="0" borderId="12" xfId="1" applyNumberFormat="1" applyFont="1" applyBorder="1" applyAlignment="1">
      <alignment horizontal="center" vertical="center" wrapText="1"/>
    </xf>
    <xf numFmtId="178" fontId="12" fillId="0" borderId="12" xfId="1" applyNumberFormat="1" applyFont="1" applyBorder="1" applyAlignment="1">
      <alignment horizontal="right" vertical="center" wrapText="1"/>
    </xf>
    <xf numFmtId="186" fontId="57" fillId="0" borderId="12" xfId="13" applyNumberFormat="1" applyFont="1" applyBorder="1" applyAlignment="1">
      <alignment vertical="center"/>
    </xf>
    <xf numFmtId="1" fontId="5" fillId="0" borderId="12" xfId="27" applyNumberFormat="1" applyFont="1" applyBorder="1" applyAlignment="1">
      <alignment horizontal="right" vertical="center" wrapText="1"/>
    </xf>
    <xf numFmtId="0" fontId="105" fillId="0" borderId="12" xfId="0" applyFont="1" applyBorder="1" applyAlignment="1">
      <alignment horizontal="center" vertical="center" wrapText="1"/>
    </xf>
    <xf numFmtId="0" fontId="84" fillId="0" borderId="12" xfId="22" applyFont="1" applyBorder="1" applyAlignment="1" applyProtection="1">
      <alignment horizontal="center" vertical="center" wrapText="1"/>
      <protection locked="0"/>
    </xf>
    <xf numFmtId="181" fontId="5" fillId="0" borderId="12" xfId="27" applyNumberFormat="1" applyFont="1" applyBorder="1" applyAlignment="1">
      <alignment horizontal="right" vertical="center" wrapText="1"/>
    </xf>
    <xf numFmtId="0" fontId="69" fillId="2" borderId="12" xfId="17" applyFont="1" applyFill="1" applyBorder="1" applyAlignment="1">
      <alignment horizontal="left" vertical="center"/>
    </xf>
    <xf numFmtId="0" fontId="65" fillId="2" borderId="12" xfId="17" applyFont="1" applyFill="1" applyBorder="1" applyAlignment="1">
      <alignment horizontal="left" vertical="center"/>
    </xf>
    <xf numFmtId="0" fontId="101" fillId="0" borderId="12" xfId="16" applyFont="1" applyBorder="1">
      <alignment vertical="center"/>
    </xf>
    <xf numFmtId="187" fontId="79" fillId="0" borderId="12" xfId="21" applyNumberFormat="1" applyFont="1" applyFill="1" applyBorder="1">
      <alignment vertical="center"/>
    </xf>
    <xf numFmtId="38" fontId="79" fillId="2" borderId="12" xfId="0" applyNumberFormat="1" applyFont="1" applyFill="1" applyBorder="1" applyAlignment="1" applyProtection="1">
      <alignment vertical="center" wrapText="1"/>
      <protection locked="0"/>
    </xf>
    <xf numFmtId="186" fontId="79" fillId="0" borderId="12" xfId="0" applyNumberFormat="1" applyFont="1" applyBorder="1" applyAlignment="1" applyProtection="1">
      <alignment horizontal="right" vertical="center"/>
      <protection locked="0"/>
    </xf>
    <xf numFmtId="3" fontId="106" fillId="2" borderId="12" xfId="0" applyNumberFormat="1" applyFont="1" applyFill="1" applyBorder="1" applyAlignment="1" applyProtection="1">
      <alignment horizontal="left" vertical="center" wrapText="1" indent="1"/>
      <protection locked="0"/>
    </xf>
    <xf numFmtId="186" fontId="106" fillId="0" borderId="12" xfId="0" applyNumberFormat="1" applyFont="1" applyBorder="1" applyAlignment="1" applyProtection="1">
      <alignment horizontal="right" vertical="center"/>
      <protection locked="0"/>
    </xf>
    <xf numFmtId="3" fontId="106" fillId="0" borderId="12" xfId="0" applyNumberFormat="1" applyFont="1" applyBorder="1" applyAlignment="1" applyProtection="1">
      <alignment horizontal="left" vertical="center" wrapText="1" indent="1"/>
      <protection locked="0"/>
    </xf>
    <xf numFmtId="49" fontId="79" fillId="0" borderId="15" xfId="0" applyNumberFormat="1" applyFont="1" applyBorder="1" applyAlignment="1" applyProtection="1">
      <alignment vertical="center" wrapText="1"/>
      <protection locked="0"/>
    </xf>
    <xf numFmtId="0" fontId="106" fillId="2" borderId="12" xfId="0" applyFont="1" applyFill="1" applyBorder="1" applyAlignment="1">
      <alignment horizontal="left" vertical="center" wrapText="1" indent="1"/>
    </xf>
    <xf numFmtId="0" fontId="79" fillId="2" borderId="12" xfId="0" applyFont="1" applyFill="1" applyBorder="1" applyAlignment="1">
      <alignment vertical="center" wrapText="1"/>
    </xf>
    <xf numFmtId="0" fontId="106" fillId="2" borderId="12" xfId="0" applyFont="1" applyFill="1" applyBorder="1" applyAlignment="1">
      <alignment vertical="center" wrapText="1"/>
    </xf>
    <xf numFmtId="2" fontId="12" fillId="0" borderId="7" xfId="3" applyNumberFormat="1" applyFont="1" applyBorder="1" applyAlignment="1">
      <alignment horizontal="center" vertical="center" wrapText="1"/>
    </xf>
    <xf numFmtId="188" fontId="12" fillId="0" borderId="12" xfId="21" applyNumberFormat="1" applyFont="1" applyBorder="1" applyAlignment="1">
      <alignment horizontal="center" vertical="center" wrapText="1"/>
    </xf>
    <xf numFmtId="188" fontId="106" fillId="0" borderId="12" xfId="21" applyNumberFormat="1" applyFont="1" applyFill="1" applyBorder="1" applyAlignment="1" applyProtection="1">
      <alignment horizontal="right" vertical="center"/>
      <protection locked="0"/>
    </xf>
    <xf numFmtId="187" fontId="12" fillId="0" borderId="12" xfId="21" applyNumberFormat="1" applyFont="1" applyBorder="1" applyAlignment="1" applyProtection="1">
      <alignment horizontal="center" vertical="center" wrapText="1"/>
    </xf>
    <xf numFmtId="187" fontId="79" fillId="0" borderId="12" xfId="21" applyNumberFormat="1" applyFont="1" applyFill="1" applyBorder="1" applyAlignment="1" applyProtection="1">
      <alignment horizontal="right" vertical="center"/>
      <protection locked="0"/>
    </xf>
    <xf numFmtId="187" fontId="106" fillId="0" borderId="12" xfId="21" applyNumberFormat="1" applyFont="1" applyFill="1" applyBorder="1" applyAlignment="1" applyProtection="1">
      <alignment horizontal="right" vertical="center"/>
      <protection locked="0"/>
    </xf>
    <xf numFmtId="2" fontId="74" fillId="0" borderId="10" xfId="3" applyNumberFormat="1" applyFont="1" applyBorder="1" applyAlignment="1">
      <alignment horizontal="center" vertical="center" wrapText="1"/>
    </xf>
    <xf numFmtId="187" fontId="74" fillId="0" borderId="12" xfId="21" applyNumberFormat="1" applyFont="1" applyBorder="1" applyAlignment="1" applyProtection="1">
      <alignment horizontal="center" vertical="center" wrapText="1"/>
    </xf>
    <xf numFmtId="2" fontId="9" fillId="0" borderId="0" xfId="3" applyNumberFormat="1" applyFont="1">
      <alignment vertical="center"/>
    </xf>
    <xf numFmtId="187" fontId="79" fillId="0" borderId="12" xfId="21" applyNumberFormat="1" applyFont="1" applyFill="1" applyBorder="1" applyAlignment="1">
      <alignment vertical="center"/>
    </xf>
    <xf numFmtId="187" fontId="9" fillId="0" borderId="12" xfId="21" applyNumberFormat="1" applyFont="1" applyBorder="1" applyAlignment="1">
      <alignment vertical="center"/>
    </xf>
    <xf numFmtId="187" fontId="74" fillId="0" borderId="12" xfId="21" applyNumberFormat="1" applyFont="1" applyBorder="1" applyAlignment="1">
      <alignment vertical="center"/>
    </xf>
    <xf numFmtId="188" fontId="8" fillId="0" borderId="0" xfId="21" applyNumberFormat="1" applyFont="1" applyAlignment="1"/>
    <xf numFmtId="188" fontId="5" fillId="0" borderId="0" xfId="21" applyNumberFormat="1" applyFont="1" applyAlignment="1">
      <alignment horizontal="center" vertical="center"/>
    </xf>
    <xf numFmtId="188" fontId="12" fillId="0" borderId="11" xfId="21" applyNumberFormat="1" applyFont="1" applyBorder="1" applyAlignment="1">
      <alignment horizontal="center" vertical="center" wrapText="1"/>
    </xf>
    <xf numFmtId="188" fontId="9" fillId="0" borderId="12" xfId="21" applyNumberFormat="1" applyFont="1" applyBorder="1" applyAlignment="1">
      <alignment vertical="center"/>
    </xf>
    <xf numFmtId="179" fontId="107" fillId="0" borderId="12" xfId="0" applyNumberFormat="1" applyFont="1" applyBorder="1" applyAlignment="1">
      <alignment vertical="center"/>
    </xf>
    <xf numFmtId="0" fontId="55" fillId="0" borderId="0" xfId="0" applyFont="1" applyAlignment="1">
      <alignment horizontal="center" vertical="center" wrapText="1"/>
    </xf>
    <xf numFmtId="3" fontId="58" fillId="0" borderId="0" xfId="0" applyNumberFormat="1" applyFont="1" applyAlignment="1">
      <alignment horizontal="right" vertical="center" wrapText="1"/>
    </xf>
    <xf numFmtId="179" fontId="107" fillId="0" borderId="0" xfId="0" applyNumberFormat="1" applyFont="1" applyAlignment="1">
      <alignment vertical="center"/>
    </xf>
    <xf numFmtId="183" fontId="17" fillId="2" borderId="12" xfId="5" applyNumberFormat="1" applyFont="1" applyFill="1" applyBorder="1" applyAlignment="1">
      <alignment horizontal="right" vertical="center"/>
    </xf>
    <xf numFmtId="182" fontId="5" fillId="0" borderId="12" xfId="7" applyNumberFormat="1" applyFont="1" applyBorder="1" applyAlignment="1">
      <alignment horizontal="right" vertical="center"/>
    </xf>
    <xf numFmtId="49" fontId="5" fillId="0" borderId="12" xfId="27" applyNumberFormat="1" applyFont="1" applyBorder="1" applyAlignment="1">
      <alignment horizontal="left" vertical="center" wrapText="1"/>
    </xf>
    <xf numFmtId="188" fontId="17" fillId="2" borderId="12" xfId="21" applyNumberFormat="1" applyFont="1" applyFill="1" applyBorder="1" applyAlignment="1">
      <alignment horizontal="right" vertical="center"/>
    </xf>
    <xf numFmtId="187" fontId="5" fillId="0" borderId="12" xfId="21" applyNumberFormat="1" applyFont="1" applyFill="1" applyBorder="1" applyAlignment="1" applyProtection="1">
      <alignment horizontal="right" vertical="center"/>
    </xf>
    <xf numFmtId="187" fontId="17" fillId="2" borderId="12" xfId="21" applyNumberFormat="1" applyFont="1" applyFill="1" applyBorder="1" applyAlignment="1">
      <alignment horizontal="right" vertical="center"/>
    </xf>
    <xf numFmtId="187" fontId="23" fillId="2" borderId="12" xfId="21" applyNumberFormat="1" applyFont="1" applyFill="1" applyBorder="1" applyAlignment="1" applyProtection="1">
      <alignment vertical="center"/>
    </xf>
    <xf numFmtId="187" fontId="5" fillId="0" borderId="12" xfId="21" applyNumberFormat="1" applyFont="1" applyFill="1" applyBorder="1" applyAlignment="1" applyProtection="1">
      <alignment horizontal="left" vertical="center"/>
    </xf>
    <xf numFmtId="187" fontId="79" fillId="2" borderId="12" xfId="21" applyNumberFormat="1" applyFont="1" applyFill="1" applyBorder="1">
      <alignment vertical="center"/>
    </xf>
    <xf numFmtId="187" fontId="17" fillId="2" borderId="12" xfId="21" applyNumberFormat="1" applyFont="1" applyFill="1" applyBorder="1" applyAlignment="1">
      <alignment vertical="center"/>
    </xf>
    <xf numFmtId="187" fontId="85" fillId="2" borderId="12" xfId="21" applyNumberFormat="1" applyFont="1" applyFill="1" applyBorder="1" applyAlignment="1">
      <alignment horizontal="right" vertical="center"/>
    </xf>
    <xf numFmtId="182" fontId="5" fillId="0" borderId="16" xfId="7" applyNumberFormat="1" applyFont="1" applyBorder="1" applyAlignment="1">
      <alignment horizontal="right" vertical="center"/>
    </xf>
    <xf numFmtId="49" fontId="5" fillId="0" borderId="16" xfId="27" applyNumberFormat="1" applyFont="1" applyBorder="1" applyAlignment="1">
      <alignment horizontal="left" vertical="center" wrapText="1"/>
    </xf>
    <xf numFmtId="0" fontId="88" fillId="0" borderId="0" xfId="14" applyFont="1" applyAlignment="1">
      <alignment vertical="center"/>
    </xf>
    <xf numFmtId="0" fontId="108" fillId="0" borderId="17" xfId="0" applyFont="1" applyBorder="1" applyAlignment="1">
      <alignment vertical="center"/>
    </xf>
    <xf numFmtId="187" fontId="91" fillId="0" borderId="0" xfId="21" applyNumberFormat="1" applyFont="1" applyFill="1" applyBorder="1" applyAlignment="1">
      <alignment horizontal="right" vertical="center"/>
    </xf>
    <xf numFmtId="187" fontId="61" fillId="0" borderId="11" xfId="21" applyNumberFormat="1" applyFont="1" applyFill="1" applyBorder="1" applyAlignment="1">
      <alignment horizontal="center" vertical="center"/>
    </xf>
    <xf numFmtId="187" fontId="85" fillId="0" borderId="6" xfId="21" applyNumberFormat="1" applyFont="1" applyFill="1" applyBorder="1" applyAlignment="1" applyProtection="1">
      <alignment horizontal="right" vertical="center"/>
    </xf>
    <xf numFmtId="187" fontId="23" fillId="0" borderId="18" xfId="21" applyNumberFormat="1" applyFont="1" applyFill="1" applyBorder="1" applyAlignment="1" applyProtection="1">
      <alignment horizontal="right" vertical="center"/>
    </xf>
    <xf numFmtId="187" fontId="88" fillId="0" borderId="0" xfId="21" applyNumberFormat="1" applyFont="1" applyFill="1" applyAlignment="1">
      <alignment vertical="center"/>
    </xf>
    <xf numFmtId="187" fontId="88" fillId="0" borderId="0" xfId="21" applyNumberFormat="1" applyFont="1" applyFill="1" applyAlignment="1"/>
    <xf numFmtId="0" fontId="109" fillId="0" borderId="12" xfId="0" applyFont="1" applyBorder="1" applyAlignment="1">
      <alignment horizontal="center" vertical="center" wrapText="1"/>
    </xf>
    <xf numFmtId="0" fontId="110" fillId="0" borderId="0" xfId="0" applyFont="1" applyAlignment="1">
      <alignment vertical="center"/>
    </xf>
    <xf numFmtId="0" fontId="111" fillId="0" borderId="12" xfId="0" applyFont="1" applyBorder="1" applyAlignment="1">
      <alignment horizontal="left" vertical="center" wrapText="1"/>
    </xf>
    <xf numFmtId="0" fontId="51" fillId="0" borderId="12" xfId="0" applyFont="1" applyBorder="1" applyAlignment="1">
      <alignment horizontal="left" vertical="center" wrapText="1"/>
    </xf>
    <xf numFmtId="0" fontId="51" fillId="0" borderId="0" xfId="0" applyFont="1" applyAlignment="1">
      <alignment vertical="center" wrapText="1"/>
    </xf>
    <xf numFmtId="0" fontId="84" fillId="0" borderId="12" xfId="20" applyFont="1" applyBorder="1" applyAlignment="1">
      <alignment horizontal="center" vertical="center"/>
    </xf>
    <xf numFmtId="187" fontId="84" fillId="0" borderId="12" xfId="20" applyNumberFormat="1" applyFont="1" applyBorder="1" applyAlignment="1">
      <alignment horizontal="center" vertical="center"/>
    </xf>
    <xf numFmtId="188" fontId="48" fillId="0" borderId="12" xfId="21" applyNumberFormat="1" applyFont="1" applyBorder="1" applyAlignment="1">
      <alignment horizontal="center" vertical="center" wrapText="1"/>
    </xf>
    <xf numFmtId="0" fontId="106" fillId="0" borderId="12" xfId="16" applyFont="1" applyBorder="1">
      <alignment vertical="center"/>
    </xf>
    <xf numFmtId="0" fontId="106" fillId="0" borderId="12" xfId="16" applyFont="1" applyBorder="1" applyAlignment="1">
      <alignment horizontal="left" vertical="center"/>
    </xf>
    <xf numFmtId="0" fontId="114" fillId="0" borderId="12" xfId="0" applyFont="1" applyBorder="1" applyAlignment="1">
      <alignment horizontal="justify" vertical="center" wrapText="1"/>
    </xf>
    <xf numFmtId="187" fontId="115" fillId="0" borderId="12" xfId="21" applyNumberFormat="1" applyFont="1" applyBorder="1" applyAlignment="1">
      <alignment vertical="center"/>
    </xf>
    <xf numFmtId="0" fontId="49" fillId="0" borderId="12" xfId="0" applyFont="1" applyBorder="1" applyAlignment="1">
      <alignment horizontal="justify" vertical="center" wrapText="1"/>
    </xf>
    <xf numFmtId="49" fontId="106" fillId="2" borderId="12" xfId="0" applyNumberFormat="1" applyFont="1" applyFill="1" applyBorder="1" applyAlignment="1" applyProtection="1">
      <alignment vertical="center" wrapText="1"/>
      <protection locked="0"/>
    </xf>
    <xf numFmtId="188" fontId="49" fillId="0" borderId="12" xfId="21" applyNumberFormat="1" applyFont="1" applyBorder="1" applyAlignment="1">
      <alignment horizontal="center" vertical="center" wrapText="1"/>
    </xf>
    <xf numFmtId="187" fontId="116" fillId="0" borderId="12" xfId="21" applyNumberFormat="1" applyFont="1" applyBorder="1" applyAlignment="1">
      <alignment vertical="center"/>
    </xf>
    <xf numFmtId="187" fontId="12" fillId="0" borderId="1" xfId="21" applyNumberFormat="1" applyFont="1" applyBorder="1" applyAlignment="1" applyProtection="1">
      <alignment horizontal="center" vertical="center" wrapText="1"/>
    </xf>
    <xf numFmtId="187" fontId="5" fillId="0" borderId="12" xfId="21" applyNumberFormat="1" applyFont="1" applyBorder="1" applyAlignment="1">
      <alignment vertical="center" wrapText="1"/>
    </xf>
    <xf numFmtId="0" fontId="21" fillId="0" borderId="12" xfId="5" applyFont="1" applyBorder="1">
      <alignment vertical="center"/>
    </xf>
    <xf numFmtId="187" fontId="12" fillId="0" borderId="12" xfId="21" applyNumberFormat="1" applyFont="1" applyBorder="1" applyAlignment="1">
      <alignment vertical="center" wrapText="1"/>
    </xf>
    <xf numFmtId="3" fontId="21" fillId="2" borderId="12" xfId="0" applyNumberFormat="1" applyFont="1" applyFill="1" applyBorder="1" applyAlignment="1">
      <alignment vertical="center"/>
    </xf>
    <xf numFmtId="187" fontId="45" fillId="0" borderId="12" xfId="21" applyNumberFormat="1" applyFont="1" applyFill="1" applyBorder="1" applyAlignment="1">
      <alignment horizontal="right" vertical="center" wrapText="1"/>
    </xf>
    <xf numFmtId="187" fontId="48" fillId="0" borderId="12" xfId="21" applyNumberFormat="1" applyFont="1" applyBorder="1" applyAlignment="1">
      <alignment vertical="center" wrapText="1"/>
    </xf>
    <xf numFmtId="3" fontId="20" fillId="2" borderId="12" xfId="0" applyNumberFormat="1" applyFont="1" applyFill="1" applyBorder="1" applyAlignment="1">
      <alignment horizontal="left" vertical="center" indent="1"/>
    </xf>
    <xf numFmtId="187" fontId="16" fillId="0" borderId="12" xfId="21" applyNumberFormat="1" applyFont="1" applyFill="1" applyBorder="1" applyAlignment="1">
      <alignment horizontal="right" vertical="center" wrapText="1"/>
    </xf>
    <xf numFmtId="187" fontId="49" fillId="0" borderId="12" xfId="21" applyNumberFormat="1" applyFont="1" applyBorder="1" applyAlignment="1">
      <alignment vertical="center" wrapText="1"/>
    </xf>
    <xf numFmtId="187" fontId="117" fillId="0" borderId="12" xfId="21" applyNumberFormat="1" applyFont="1" applyFill="1" applyBorder="1" applyAlignment="1">
      <alignment horizontal="right" vertical="center" wrapText="1"/>
    </xf>
    <xf numFmtId="49" fontId="12" fillId="0" borderId="12" xfId="3" applyNumberFormat="1" applyFont="1" applyBorder="1" applyAlignment="1">
      <alignment horizontal="left" vertical="center" wrapText="1"/>
    </xf>
    <xf numFmtId="2" fontId="48" fillId="0" borderId="7" xfId="3" applyNumberFormat="1" applyFont="1" applyBorder="1" applyAlignment="1">
      <alignment horizontal="center" vertical="center" wrapText="1"/>
    </xf>
    <xf numFmtId="3" fontId="48" fillId="2" borderId="12" xfId="0" applyNumberFormat="1" applyFont="1" applyFill="1" applyBorder="1" applyAlignment="1">
      <alignment vertical="center"/>
    </xf>
    <xf numFmtId="3" fontId="49" fillId="2" borderId="12" xfId="0" applyNumberFormat="1" applyFont="1" applyFill="1" applyBorder="1" applyAlignment="1">
      <alignment horizontal="left" vertical="center" indent="1"/>
    </xf>
    <xf numFmtId="0" fontId="49" fillId="0" borderId="12" xfId="0" applyFont="1" applyBorder="1" applyAlignment="1">
      <alignment horizontal="left" vertical="center" wrapText="1"/>
    </xf>
    <xf numFmtId="49" fontId="48" fillId="0" borderId="12" xfId="3" applyNumberFormat="1" applyFont="1" applyBorder="1" applyAlignment="1">
      <alignment horizontal="left" vertical="center" wrapText="1"/>
    </xf>
    <xf numFmtId="49" fontId="48" fillId="0" borderId="12" xfId="3" applyNumberFormat="1" applyFont="1" applyBorder="1" applyAlignment="1">
      <alignment vertical="center" wrapText="1"/>
    </xf>
    <xf numFmtId="178" fontId="12" fillId="0" borderId="8" xfId="3" applyNumberFormat="1" applyFont="1" applyBorder="1" applyAlignment="1">
      <alignment horizontal="center" vertical="center" wrapText="1"/>
    </xf>
    <xf numFmtId="178" fontId="5" fillId="0" borderId="8" xfId="3" applyNumberFormat="1" applyFont="1" applyBorder="1" applyAlignment="1">
      <alignment horizontal="center" vertical="center" wrapText="1"/>
    </xf>
    <xf numFmtId="187" fontId="48" fillId="0" borderId="1" xfId="21" applyNumberFormat="1" applyFont="1" applyBorder="1" applyAlignment="1" applyProtection="1">
      <alignment horizontal="center" vertical="center" wrapText="1"/>
    </xf>
    <xf numFmtId="14" fontId="19" fillId="0" borderId="13" xfId="19" applyNumberFormat="1" applyFont="1" applyBorder="1" applyAlignment="1" applyProtection="1">
      <alignment horizontal="center" vertical="center"/>
      <protection locked="0"/>
    </xf>
    <xf numFmtId="0" fontId="94" fillId="0" borderId="12" xfId="16" applyFont="1" applyBorder="1">
      <alignment vertical="center"/>
    </xf>
    <xf numFmtId="188" fontId="12" fillId="0" borderId="12" xfId="21" applyNumberFormat="1" applyFont="1" applyBorder="1" applyAlignment="1" applyProtection="1">
      <alignment horizontal="center" vertical="center" wrapText="1"/>
    </xf>
    <xf numFmtId="187" fontId="12" fillId="0" borderId="12" xfId="21" applyNumberFormat="1" applyFont="1" applyBorder="1" applyAlignment="1" applyProtection="1">
      <alignment horizontal="right" vertical="center" wrapText="1"/>
    </xf>
    <xf numFmtId="178" fontId="5" fillId="0" borderId="12" xfId="2" applyNumberFormat="1" applyFont="1" applyBorder="1" applyProtection="1">
      <alignment vertical="center"/>
      <protection locked="0"/>
    </xf>
    <xf numFmtId="0" fontId="108" fillId="0" borderId="17" xfId="0" applyFont="1" applyBorder="1"/>
    <xf numFmtId="189" fontId="108" fillId="0" borderId="17" xfId="0" applyNumberFormat="1" applyFont="1" applyBorder="1"/>
    <xf numFmtId="182" fontId="96" fillId="2" borderId="12" xfId="16" applyNumberFormat="1" applyFont="1" applyFill="1" applyBorder="1" applyAlignment="1">
      <alignment horizontal="right" vertical="center"/>
    </xf>
    <xf numFmtId="182" fontId="85" fillId="2" borderId="12" xfId="24" applyNumberFormat="1" applyFont="1" applyFill="1" applyBorder="1" applyAlignment="1">
      <alignment horizontal="right" vertical="center"/>
    </xf>
    <xf numFmtId="182" fontId="17" fillId="2" borderId="12" xfId="16" applyNumberFormat="1" applyFont="1" applyFill="1" applyBorder="1">
      <alignment vertical="center"/>
    </xf>
    <xf numFmtId="0" fontId="5" fillId="0" borderId="12" xfId="2" applyFont="1" applyBorder="1" applyAlignment="1" applyProtection="1">
      <alignment horizontal="right" vertical="center"/>
      <protection locked="0"/>
    </xf>
    <xf numFmtId="1" fontId="12" fillId="0" borderId="12" xfId="1" applyNumberFormat="1" applyFont="1" applyBorder="1" applyAlignment="1">
      <alignment horizontal="right" vertical="center" wrapText="1"/>
    </xf>
    <xf numFmtId="187" fontId="5" fillId="0" borderId="12" xfId="21" applyNumberFormat="1" applyFont="1" applyFill="1" applyBorder="1" applyAlignment="1" applyProtection="1">
      <alignment vertical="center" wrapText="1"/>
    </xf>
    <xf numFmtId="0" fontId="50" fillId="0" borderId="20" xfId="0" applyFont="1" applyBorder="1" applyAlignment="1">
      <alignment horizontal="left" vertical="center"/>
    </xf>
    <xf numFmtId="3" fontId="23" fillId="0" borderId="12" xfId="0" applyNumberFormat="1" applyFont="1" applyBorder="1" applyAlignment="1">
      <alignment horizontal="right" vertical="center"/>
    </xf>
    <xf numFmtId="0" fontId="23" fillId="0" borderId="20" xfId="0" applyFont="1" applyBorder="1" applyAlignment="1">
      <alignment horizontal="left" vertical="center"/>
    </xf>
    <xf numFmtId="0" fontId="50" fillId="0" borderId="20" xfId="0" applyFont="1" applyBorder="1" applyAlignment="1">
      <alignment horizontal="center" vertical="center"/>
    </xf>
    <xf numFmtId="0" fontId="50" fillId="0" borderId="20" xfId="0" applyFont="1" applyBorder="1" applyAlignment="1">
      <alignment vertical="center"/>
    </xf>
    <xf numFmtId="187" fontId="120" fillId="0" borderId="12" xfId="21" applyNumberFormat="1" applyFont="1" applyFill="1" applyBorder="1" applyAlignment="1" applyProtection="1"/>
    <xf numFmtId="186" fontId="58" fillId="0" borderId="12" xfId="13" applyNumberFormat="1" applyFont="1" applyBorder="1"/>
    <xf numFmtId="178" fontId="5" fillId="0" borderId="12" xfId="1" applyNumberFormat="1" applyFont="1" applyBorder="1" applyAlignment="1">
      <alignment horizontal="right" vertical="center" wrapText="1"/>
    </xf>
    <xf numFmtId="186" fontId="58" fillId="0" borderId="12" xfId="0" applyNumberFormat="1" applyFont="1" applyBorder="1" applyAlignment="1">
      <alignment horizontal="right" vertical="center" wrapText="1"/>
    </xf>
    <xf numFmtId="186" fontId="58" fillId="0" borderId="12" xfId="13" applyNumberFormat="1" applyFont="1" applyBorder="1" applyAlignment="1">
      <alignment vertical="center"/>
    </xf>
    <xf numFmtId="187" fontId="121" fillId="0" borderId="12" xfId="21" applyNumberFormat="1" applyFont="1" applyFill="1" applyBorder="1" applyAlignment="1">
      <alignment horizontal="right" vertical="center" wrapText="1"/>
    </xf>
    <xf numFmtId="187" fontId="5" fillId="0" borderId="12" xfId="21" applyNumberFormat="1" applyFont="1" applyBorder="1" applyAlignment="1" applyProtection="1">
      <alignment horizontal="center" vertical="center" wrapText="1"/>
    </xf>
    <xf numFmtId="187" fontId="12" fillId="0" borderId="12" xfId="21" applyNumberFormat="1" applyFont="1" applyFill="1" applyBorder="1" applyAlignment="1" applyProtection="1">
      <alignment vertical="center" wrapText="1"/>
    </xf>
    <xf numFmtId="187" fontId="8" fillId="0" borderId="0" xfId="21" applyNumberFormat="1" applyFont="1" applyAlignment="1"/>
    <xf numFmtId="187" fontId="5" fillId="0" borderId="0" xfId="21" applyNumberFormat="1" applyFont="1" applyAlignment="1"/>
    <xf numFmtId="187" fontId="12" fillId="0" borderId="10" xfId="21" applyNumberFormat="1" applyFont="1" applyBorder="1" applyAlignment="1">
      <alignment horizontal="center" vertical="center" wrapText="1"/>
    </xf>
    <xf numFmtId="187" fontId="85" fillId="0" borderId="12" xfId="21" applyNumberFormat="1" applyFont="1" applyFill="1" applyBorder="1" applyAlignment="1" applyProtection="1">
      <alignment vertical="center"/>
      <protection locked="0"/>
    </xf>
    <xf numFmtId="3" fontId="106" fillId="2" borderId="12" xfId="0" applyNumberFormat="1" applyFont="1" applyFill="1" applyBorder="1" applyAlignment="1" applyProtection="1">
      <alignment horizontal="left" vertical="center" wrapText="1"/>
      <protection locked="0"/>
    </xf>
    <xf numFmtId="0" fontId="17" fillId="0" borderId="12" xfId="16" applyFont="1" applyBorder="1">
      <alignment vertical="center"/>
    </xf>
    <xf numFmtId="0" fontId="19" fillId="0" borderId="12" xfId="20" applyFont="1" applyBorder="1" applyAlignment="1">
      <alignment horizontal="center" vertical="center"/>
    </xf>
    <xf numFmtId="0" fontId="119" fillId="2" borderId="12" xfId="23" applyFont="1" applyFill="1" applyBorder="1" applyAlignment="1">
      <alignment horizontal="left" vertical="center"/>
    </xf>
    <xf numFmtId="14" fontId="9" fillId="0" borderId="9" xfId="19" applyNumberFormat="1" applyFont="1" applyBorder="1" applyAlignment="1" applyProtection="1">
      <alignment horizontal="center" vertical="center"/>
      <protection locked="0"/>
    </xf>
    <xf numFmtId="181" fontId="115" fillId="0" borderId="11" xfId="19" applyNumberFormat="1" applyFont="1" applyBorder="1" applyAlignment="1" applyProtection="1">
      <alignment horizontal="center" vertical="center" wrapText="1"/>
      <protection locked="0"/>
    </xf>
    <xf numFmtId="0" fontId="9" fillId="0" borderId="12" xfId="20" applyBorder="1" applyAlignment="1">
      <alignment vertical="center"/>
    </xf>
    <xf numFmtId="0" fontId="115" fillId="2" borderId="12" xfId="23" applyFont="1" applyFill="1" applyBorder="1" applyAlignment="1">
      <alignment horizontal="left" vertical="center"/>
    </xf>
    <xf numFmtId="0" fontId="115" fillId="2" borderId="12" xfId="23" applyFont="1" applyFill="1" applyBorder="1" applyAlignment="1">
      <alignment horizontal="left" vertical="center" indent="1"/>
    </xf>
    <xf numFmtId="0" fontId="9" fillId="0" borderId="12" xfId="13" applyFont="1" applyBorder="1" applyAlignment="1">
      <alignment horizontal="left" vertical="center" wrapText="1"/>
    </xf>
    <xf numFmtId="187" fontId="12" fillId="0" borderId="1" xfId="21" applyNumberFormat="1" applyFont="1" applyBorder="1" applyAlignment="1">
      <alignment horizontal="center" vertical="center" wrapText="1"/>
    </xf>
    <xf numFmtId="187" fontId="91" fillId="0" borderId="12" xfId="21" applyNumberFormat="1" applyFont="1" applyFill="1" applyBorder="1" applyAlignment="1" applyProtection="1">
      <alignment vertical="center"/>
      <protection locked="0"/>
    </xf>
    <xf numFmtId="0" fontId="55" fillId="0" borderId="12" xfId="0" applyFont="1" applyBorder="1" applyAlignment="1">
      <alignment horizontal="left" vertical="center" wrapText="1"/>
    </xf>
    <xf numFmtId="0" fontId="55" fillId="0" borderId="12" xfId="0" applyFont="1" applyBorder="1" applyAlignment="1">
      <alignment horizontal="justify" vertical="center" wrapText="1"/>
    </xf>
    <xf numFmtId="0" fontId="55" fillId="0" borderId="12" xfId="5" applyFont="1" applyBorder="1">
      <alignment vertical="center"/>
    </xf>
    <xf numFmtId="187" fontId="55" fillId="0" borderId="12" xfId="21" applyNumberFormat="1" applyFont="1" applyFill="1" applyBorder="1" applyAlignment="1">
      <alignment horizontal="right" vertical="center"/>
    </xf>
    <xf numFmtId="0" fontId="61" fillId="0" borderId="12" xfId="0" applyFont="1" applyBorder="1" applyAlignment="1">
      <alignment horizontal="center" vertical="center"/>
    </xf>
    <xf numFmtId="181" fontId="61" fillId="0" borderId="12" xfId="0" applyNumberFormat="1" applyFont="1" applyBorder="1" applyAlignment="1">
      <alignment horizontal="center" vertical="center"/>
    </xf>
    <xf numFmtId="0" fontId="61" fillId="2" borderId="12" xfId="0" applyFont="1" applyFill="1" applyBorder="1" applyAlignment="1">
      <alignment horizontal="center" vertical="center"/>
    </xf>
    <xf numFmtId="181" fontId="96" fillId="2" borderId="12" xfId="0" applyNumberFormat="1" applyFont="1" applyFill="1" applyBorder="1" applyAlignment="1">
      <alignment horizontal="right" vertical="center"/>
    </xf>
    <xf numFmtId="0" fontId="61" fillId="2" borderId="12" xfId="0" applyFont="1" applyFill="1" applyBorder="1" applyAlignment="1">
      <alignment horizontal="left" vertical="center"/>
    </xf>
    <xf numFmtId="38" fontId="61" fillId="2" borderId="12" xfId="0" applyNumberFormat="1" applyFont="1" applyFill="1" applyBorder="1" applyAlignment="1">
      <alignment vertical="center"/>
    </xf>
    <xf numFmtId="181" fontId="88" fillId="2" borderId="12" xfId="0" applyNumberFormat="1" applyFont="1" applyFill="1" applyBorder="1"/>
    <xf numFmtId="181" fontId="85" fillId="2" borderId="12" xfId="0" applyNumberFormat="1" applyFont="1" applyFill="1" applyBorder="1" applyAlignment="1">
      <alignment horizontal="right" vertical="center"/>
    </xf>
    <xf numFmtId="0" fontId="23" fillId="2" borderId="12" xfId="5" applyFont="1" applyFill="1" applyBorder="1">
      <alignment vertical="center"/>
    </xf>
    <xf numFmtId="3" fontId="23" fillId="0" borderId="12" xfId="0" applyNumberFormat="1" applyFont="1" applyBorder="1" applyAlignment="1">
      <alignment vertical="center"/>
    </xf>
    <xf numFmtId="181" fontId="85" fillId="0" borderId="12" xfId="0" applyNumberFormat="1" applyFont="1" applyBorder="1" applyAlignment="1">
      <alignment horizontal="right" vertical="center"/>
    </xf>
    <xf numFmtId="0" fontId="23" fillId="0" borderId="12" xfId="5" applyFont="1" applyBorder="1">
      <alignment vertical="center"/>
    </xf>
    <xf numFmtId="178" fontId="12" fillId="0" borderId="12" xfId="7" applyNumberFormat="1" applyFont="1" applyBorder="1" applyAlignment="1">
      <alignment horizontal="right" vertical="center" wrapText="1"/>
    </xf>
    <xf numFmtId="187" fontId="12" fillId="0" borderId="12" xfId="21" applyNumberFormat="1" applyFont="1" applyFill="1" applyBorder="1" applyAlignment="1" applyProtection="1">
      <alignment horizontal="right" vertical="center" wrapText="1"/>
    </xf>
    <xf numFmtId="0" fontId="55" fillId="0" borderId="12" xfId="0" applyFont="1" applyBorder="1" applyAlignment="1">
      <alignment horizontal="left" vertical="center"/>
    </xf>
    <xf numFmtId="3" fontId="50" fillId="2" borderId="12" xfId="0" applyNumberFormat="1" applyFont="1" applyFill="1" applyBorder="1" applyAlignment="1">
      <alignment vertical="center"/>
    </xf>
    <xf numFmtId="3" fontId="50" fillId="0" borderId="12" xfId="0" applyNumberFormat="1" applyFont="1" applyBorder="1" applyAlignment="1">
      <alignment vertical="center"/>
    </xf>
    <xf numFmtId="187" fontId="12" fillId="0" borderId="10" xfId="21" applyNumberFormat="1" applyFont="1" applyBorder="1" applyAlignment="1" applyProtection="1">
      <alignment horizontal="center" vertical="center" wrapText="1"/>
    </xf>
    <xf numFmtId="187" fontId="12" fillId="0" borderId="10" xfId="21" applyNumberFormat="1" applyFont="1" applyFill="1" applyBorder="1" applyAlignment="1" applyProtection="1">
      <alignment horizontal="center" vertical="center" wrapText="1"/>
    </xf>
    <xf numFmtId="187" fontId="102" fillId="2" borderId="12" xfId="21" applyNumberFormat="1" applyFont="1" applyFill="1" applyBorder="1" applyAlignment="1">
      <alignment horizontal="right" vertical="center"/>
    </xf>
    <xf numFmtId="184" fontId="23" fillId="2" borderId="12" xfId="0" applyNumberFormat="1" applyFont="1" applyFill="1" applyBorder="1" applyAlignment="1">
      <alignment horizontal="center" vertical="center"/>
    </xf>
    <xf numFmtId="0" fontId="119" fillId="0" borderId="12" xfId="0" applyFont="1" applyBorder="1" applyAlignment="1">
      <alignment horizontal="left" vertical="center"/>
    </xf>
    <xf numFmtId="188" fontId="5" fillId="0" borderId="12" xfId="21" applyNumberFormat="1" applyFont="1" applyBorder="1" applyAlignment="1">
      <alignment horizontal="center" vertical="center"/>
    </xf>
    <xf numFmtId="187" fontId="5" fillId="0" borderId="12" xfId="21" applyNumberFormat="1" applyFont="1" applyBorder="1" applyAlignment="1">
      <alignment horizontal="center" vertical="center"/>
    </xf>
    <xf numFmtId="0" fontId="122" fillId="0" borderId="12" xfId="0" applyFont="1" applyBorder="1" applyAlignment="1">
      <alignment horizontal="left" vertical="center" wrapText="1"/>
    </xf>
    <xf numFmtId="178" fontId="12" fillId="0" borderId="12" xfId="1" applyNumberFormat="1" applyFont="1" applyBorder="1" applyAlignment="1">
      <alignment vertical="center" wrapText="1"/>
    </xf>
    <xf numFmtId="0" fontId="124" fillId="0" borderId="12" xfId="10" applyFont="1" applyBorder="1">
      <alignment vertical="center"/>
    </xf>
    <xf numFmtId="0" fontId="38" fillId="0" borderId="12" xfId="10" applyFont="1" applyBorder="1" applyAlignment="1">
      <alignment vertical="center" wrapText="1"/>
    </xf>
    <xf numFmtId="180" fontId="38" fillId="0" borderId="12" xfId="10" applyNumberFormat="1" applyFont="1" applyBorder="1" applyAlignment="1">
      <alignment vertical="center" wrapText="1"/>
    </xf>
    <xf numFmtId="0" fontId="38" fillId="0" borderId="12" xfId="10" applyFont="1" applyBorder="1" applyAlignment="1">
      <alignment horizontal="left" vertical="center" wrapText="1"/>
    </xf>
    <xf numFmtId="0" fontId="38" fillId="0" borderId="12" xfId="10" applyFont="1" applyBorder="1" applyAlignment="1">
      <alignment horizontal="center" vertical="center" wrapText="1"/>
    </xf>
    <xf numFmtId="0" fontId="38" fillId="0" borderId="12" xfId="11" applyFont="1" applyBorder="1" applyAlignment="1">
      <alignment vertical="center" wrapText="1"/>
    </xf>
    <xf numFmtId="0" fontId="38" fillId="0" borderId="12" xfId="11" applyFont="1" applyBorder="1" applyAlignment="1">
      <alignment horizontal="center" vertical="center" wrapText="1"/>
    </xf>
    <xf numFmtId="0" fontId="38" fillId="0" borderId="12" xfId="12" applyFont="1" applyBorder="1" applyAlignment="1">
      <alignment horizontal="center" vertical="center" wrapText="1"/>
    </xf>
    <xf numFmtId="0" fontId="39" fillId="0" borderId="12" xfId="12" applyFont="1" applyBorder="1" applyAlignment="1">
      <alignment horizontal="center" vertical="center" wrapText="1"/>
    </xf>
    <xf numFmtId="0" fontId="38" fillId="0" borderId="12" xfId="12" applyFont="1" applyBorder="1" applyAlignment="1">
      <alignment horizontal="left" vertical="center" wrapText="1"/>
    </xf>
    <xf numFmtId="0" fontId="38" fillId="0" borderId="12" xfId="12" applyFont="1" applyBorder="1" applyAlignment="1">
      <alignment vertical="center" wrapText="1"/>
    </xf>
    <xf numFmtId="180" fontId="38" fillId="0" borderId="12" xfId="12" applyNumberFormat="1" applyFont="1" applyBorder="1" applyAlignment="1">
      <alignment vertical="center" wrapText="1"/>
    </xf>
    <xf numFmtId="185" fontId="110" fillId="0" borderId="0" xfId="0" applyNumberFormat="1" applyFont="1" applyAlignment="1">
      <alignment vertical="center"/>
    </xf>
    <xf numFmtId="190" fontId="110" fillId="0" borderId="0" xfId="0" applyNumberFormat="1" applyFont="1" applyAlignment="1">
      <alignment vertical="center"/>
    </xf>
    <xf numFmtId="191" fontId="110" fillId="0" borderId="0" xfId="0" applyNumberFormat="1" applyFont="1" applyAlignment="1">
      <alignment vertical="center"/>
    </xf>
    <xf numFmtId="192" fontId="110" fillId="0" borderId="0" xfId="0" applyNumberFormat="1" applyFont="1" applyAlignment="1">
      <alignment vertical="center"/>
    </xf>
    <xf numFmtId="4" fontId="110" fillId="0" borderId="0" xfId="0" applyNumberFormat="1" applyFont="1" applyAlignment="1">
      <alignment vertical="center"/>
    </xf>
    <xf numFmtId="187" fontId="12" fillId="0" borderId="12" xfId="7" applyNumberFormat="1" applyFont="1" applyBorder="1" applyAlignment="1">
      <alignment horizontal="left" vertical="center"/>
    </xf>
    <xf numFmtId="188" fontId="12" fillId="0" borderId="12" xfId="7" applyNumberFormat="1" applyFont="1" applyBorder="1" applyAlignment="1">
      <alignment horizontal="left" vertical="center"/>
    </xf>
    <xf numFmtId="2" fontId="7" fillId="0" borderId="0" xfId="3" applyNumberFormat="1" applyFont="1">
      <alignment vertical="center"/>
    </xf>
    <xf numFmtId="0" fontId="24" fillId="0" borderId="0" xfId="9" applyFont="1" applyAlignment="1">
      <alignment wrapText="1"/>
    </xf>
    <xf numFmtId="0" fontId="56" fillId="0" borderId="12" xfId="0" applyFont="1" applyBorder="1" applyAlignment="1">
      <alignment horizontal="left" vertical="center" wrapText="1"/>
    </xf>
    <xf numFmtId="0" fontId="126" fillId="3" borderId="12" xfId="13" applyFont="1" applyFill="1" applyBorder="1" applyAlignment="1">
      <alignment horizontal="left" vertical="center" wrapText="1"/>
    </xf>
    <xf numFmtId="0" fontId="126" fillId="3" borderId="22" xfId="13" applyFont="1" applyFill="1" applyBorder="1" applyAlignment="1">
      <alignment horizontal="left" vertical="center" wrapText="1"/>
    </xf>
    <xf numFmtId="0" fontId="126" fillId="3" borderId="22" xfId="0" applyFont="1" applyFill="1" applyBorder="1"/>
    <xf numFmtId="0" fontId="126" fillId="3" borderId="22" xfId="0" applyFont="1" applyFill="1" applyBorder="1" applyAlignment="1">
      <alignment vertical="center" wrapText="1"/>
    </xf>
    <xf numFmtId="0" fontId="4" fillId="0" borderId="22" xfId="13" applyFont="1" applyBorder="1" applyAlignment="1">
      <alignment horizontal="left" vertical="center" wrapText="1"/>
    </xf>
    <xf numFmtId="0" fontId="0" fillId="0" borderId="12" xfId="0" applyBorder="1" applyAlignment="1">
      <alignment horizontal="left" vertical="center" wrapText="1"/>
    </xf>
    <xf numFmtId="186" fontId="0" fillId="0" borderId="12" xfId="0" applyNumberFormat="1" applyBorder="1" applyAlignment="1">
      <alignment horizontal="right" vertical="center" wrapText="1"/>
    </xf>
    <xf numFmtId="0" fontId="12" fillId="0" borderId="12" xfId="6" applyFont="1" applyBorder="1" applyAlignment="1">
      <alignment horizontal="center" vertical="center"/>
    </xf>
    <xf numFmtId="0" fontId="127" fillId="0" borderId="12" xfId="0" applyFont="1" applyBorder="1" applyAlignment="1">
      <alignment horizontal="left" vertical="center" wrapText="1"/>
    </xf>
    <xf numFmtId="186" fontId="57" fillId="0" borderId="12" xfId="0" applyNumberFormat="1" applyFont="1" applyBorder="1" applyAlignment="1">
      <alignment horizontal="right" vertical="center" wrapText="1"/>
    </xf>
    <xf numFmtId="178" fontId="12" fillId="0" borderId="12" xfId="3" applyNumberFormat="1" applyFont="1" applyBorder="1" applyAlignment="1">
      <alignment vertical="center" wrapText="1"/>
    </xf>
    <xf numFmtId="49" fontId="119" fillId="0" borderId="22" xfId="0" applyNumberFormat="1" applyFont="1" applyBorder="1" applyAlignment="1">
      <alignment vertical="center"/>
    </xf>
    <xf numFmtId="0" fontId="128" fillId="0" borderId="12" xfId="5" applyFont="1" applyBorder="1" applyAlignment="1">
      <alignment horizontal="right" vertical="center"/>
    </xf>
    <xf numFmtId="178" fontId="128" fillId="0" borderId="12" xfId="5" applyNumberFormat="1" applyFont="1" applyBorder="1" applyAlignment="1">
      <alignment horizontal="right" vertical="center"/>
    </xf>
    <xf numFmtId="183" fontId="129" fillId="0" borderId="12" xfId="5" applyNumberFormat="1" applyFont="1" applyBorder="1" applyAlignment="1">
      <alignment horizontal="right" vertical="center"/>
    </xf>
    <xf numFmtId="177" fontId="12" fillId="0" borderId="10" xfId="21" applyFont="1" applyBorder="1" applyAlignment="1" applyProtection="1">
      <alignment horizontal="center" vertical="center" wrapText="1"/>
    </xf>
    <xf numFmtId="177" fontId="12" fillId="0" borderId="10" xfId="21" applyFont="1" applyFill="1" applyBorder="1" applyAlignment="1" applyProtection="1">
      <alignment horizontal="center" vertical="center" wrapText="1"/>
    </xf>
    <xf numFmtId="187" fontId="78" fillId="0" borderId="12" xfId="21" applyNumberFormat="1" applyFont="1" applyFill="1" applyBorder="1">
      <alignment vertical="center"/>
    </xf>
    <xf numFmtId="187" fontId="51" fillId="0" borderId="12" xfId="21" applyNumberFormat="1" applyFont="1" applyFill="1" applyBorder="1" applyAlignment="1">
      <alignment horizontal="right" vertical="center"/>
    </xf>
    <xf numFmtId="187" fontId="8" fillId="0" borderId="12" xfId="21" applyNumberFormat="1" applyFont="1" applyBorder="1" applyAlignment="1"/>
    <xf numFmtId="187" fontId="9" fillId="0" borderId="0" xfId="21" applyNumberFormat="1" applyFont="1" applyFill="1" applyAlignment="1">
      <alignment vertical="center"/>
    </xf>
    <xf numFmtId="0" fontId="61" fillId="0" borderId="22" xfId="29" applyFont="1" applyBorder="1" applyAlignment="1">
      <alignment horizontal="center" vertical="center"/>
    </xf>
    <xf numFmtId="187" fontId="61" fillId="0" borderId="22" xfId="21" applyNumberFormat="1" applyFont="1" applyFill="1" applyBorder="1" applyAlignment="1" applyProtection="1">
      <alignment horizontal="center" vertical="center" wrapText="1"/>
      <protection locked="0"/>
    </xf>
    <xf numFmtId="49" fontId="96" fillId="0" borderId="22" xfId="0" applyNumberFormat="1" applyFont="1" applyBorder="1" applyAlignment="1">
      <alignment vertical="center"/>
    </xf>
    <xf numFmtId="187" fontId="96" fillId="0" borderId="22" xfId="21" applyNumberFormat="1" applyFont="1" applyFill="1" applyBorder="1" applyAlignment="1" applyProtection="1">
      <alignment horizontal="right" vertical="center"/>
    </xf>
    <xf numFmtId="49" fontId="75" fillId="0" borderId="22" xfId="0" applyNumberFormat="1" applyFont="1" applyBorder="1"/>
    <xf numFmtId="187" fontId="23" fillId="0" borderId="22" xfId="21" applyNumberFormat="1" applyFont="1" applyFill="1" applyBorder="1" applyAlignment="1" applyProtection="1">
      <alignment vertical="center"/>
    </xf>
    <xf numFmtId="49" fontId="75" fillId="0" borderId="22" xfId="0" applyNumberFormat="1" applyFont="1" applyBorder="1" applyAlignment="1">
      <alignment horizontal="left" indent="1"/>
    </xf>
    <xf numFmtId="49" fontId="75" fillId="0" borderId="22" xfId="0" applyNumberFormat="1" applyFont="1" applyBorder="1" applyAlignment="1">
      <alignment horizontal="left" indent="2"/>
    </xf>
    <xf numFmtId="187" fontId="9" fillId="0" borderId="22" xfId="21" applyNumberFormat="1" applyFont="1" applyFill="1" applyBorder="1" applyAlignment="1">
      <alignment vertical="center"/>
    </xf>
    <xf numFmtId="0" fontId="19" fillId="2" borderId="22" xfId="5" applyFont="1" applyFill="1" applyBorder="1" applyAlignment="1">
      <alignment horizontal="center" vertical="center" wrapText="1"/>
    </xf>
    <xf numFmtId="49" fontId="119" fillId="2" borderId="22" xfId="0" applyNumberFormat="1" applyFont="1" applyFill="1" applyBorder="1" applyAlignment="1">
      <alignment vertical="center"/>
    </xf>
    <xf numFmtId="0" fontId="23" fillId="0" borderId="22" xfId="19" applyFont="1" applyBorder="1" applyAlignment="1" applyProtection="1">
      <alignment vertical="center"/>
      <protection locked="0"/>
    </xf>
    <xf numFmtId="187" fontId="0" fillId="0" borderId="12" xfId="21" applyNumberFormat="1" applyFont="1" applyFill="1" applyBorder="1" applyAlignment="1">
      <alignment horizontal="right" vertical="center" wrapText="1"/>
    </xf>
    <xf numFmtId="178" fontId="12" fillId="0" borderId="12" xfId="3" applyNumberFormat="1" applyFont="1" applyBorder="1" applyAlignment="1">
      <alignment horizontal="center" vertical="center" wrapText="1"/>
    </xf>
    <xf numFmtId="178" fontId="5" fillId="0" borderId="12" xfId="3" applyNumberFormat="1" applyFont="1" applyBorder="1" applyAlignment="1">
      <alignment horizontal="center" vertical="center" wrapText="1"/>
    </xf>
    <xf numFmtId="0" fontId="0" fillId="0" borderId="22" xfId="0" applyBorder="1" applyAlignment="1">
      <alignment horizontal="left" vertical="center" wrapText="1"/>
    </xf>
    <xf numFmtId="181" fontId="96" fillId="2" borderId="22" xfId="0" applyNumberFormat="1" applyFont="1" applyFill="1" applyBorder="1" applyAlignment="1">
      <alignment horizontal="right" vertical="center"/>
    </xf>
    <xf numFmtId="179" fontId="23" fillId="2" borderId="22" xfId="0" applyNumberFormat="1" applyFont="1" applyFill="1" applyBorder="1" applyAlignment="1">
      <alignment vertical="center"/>
    </xf>
    <xf numFmtId="49" fontId="5" fillId="0" borderId="22" xfId="0" applyNumberFormat="1" applyFont="1" applyBorder="1" applyAlignment="1">
      <alignment horizontal="left"/>
    </xf>
    <xf numFmtId="187" fontId="17" fillId="0" borderId="0" xfId="21" applyNumberFormat="1" applyFont="1" applyBorder="1" applyAlignment="1">
      <alignment horizontal="right" vertical="center"/>
    </xf>
    <xf numFmtId="187" fontId="23" fillId="2" borderId="22" xfId="21" applyNumberFormat="1" applyFont="1" applyFill="1" applyBorder="1" applyAlignment="1">
      <alignment horizontal="right" vertical="center"/>
    </xf>
    <xf numFmtId="0" fontId="61" fillId="0" borderId="22" xfId="20" applyFont="1" applyBorder="1" applyAlignment="1">
      <alignment horizontal="left" vertical="center"/>
    </xf>
    <xf numFmtId="187" fontId="61" fillId="0" borderId="22" xfId="21" applyNumberFormat="1" applyFont="1" applyFill="1" applyBorder="1" applyAlignment="1">
      <alignment horizontal="center" vertical="center"/>
    </xf>
    <xf numFmtId="0" fontId="74" fillId="0" borderId="22" xfId="0" applyFont="1" applyBorder="1" applyAlignment="1">
      <alignment vertical="center"/>
    </xf>
    <xf numFmtId="187" fontId="74" fillId="2" borderId="22" xfId="21" applyNumberFormat="1" applyFont="1" applyFill="1" applyBorder="1" applyAlignment="1">
      <alignment horizontal="right" vertical="center"/>
    </xf>
    <xf numFmtId="187" fontId="22" fillId="0" borderId="0" xfId="21" applyNumberFormat="1" applyFont="1" applyFill="1" applyAlignment="1">
      <alignment vertical="center"/>
    </xf>
    <xf numFmtId="187" fontId="19" fillId="0" borderId="0" xfId="21" applyNumberFormat="1" applyFont="1" applyFill="1" applyAlignment="1">
      <alignment vertical="center"/>
    </xf>
    <xf numFmtId="187" fontId="9" fillId="0" borderId="0" xfId="21" applyNumberFormat="1" applyFont="1" applyFill="1" applyAlignment="1"/>
    <xf numFmtId="193" fontId="5" fillId="0" borderId="12" xfId="7" applyNumberFormat="1" applyFont="1" applyBorder="1" applyAlignment="1">
      <alignment horizontal="right" vertical="center"/>
    </xf>
    <xf numFmtId="187" fontId="12" fillId="0" borderId="12" xfId="21" applyNumberFormat="1" applyFont="1" applyFill="1" applyBorder="1" applyAlignment="1" applyProtection="1">
      <alignment horizontal="left" vertical="center"/>
    </xf>
    <xf numFmtId="193" fontId="12" fillId="0" borderId="12" xfId="7" applyNumberFormat="1" applyFont="1" applyBorder="1" applyAlignment="1">
      <alignment horizontal="right" vertical="center"/>
    </xf>
    <xf numFmtId="0" fontId="130" fillId="0" borderId="17" xfId="0" applyFont="1" applyBorder="1" applyAlignment="1">
      <alignment horizontal="center" vertical="center" wrapText="1"/>
    </xf>
    <xf numFmtId="187" fontId="130" fillId="0" borderId="17" xfId="21" applyNumberFormat="1" applyFont="1" applyFill="1" applyBorder="1" applyAlignment="1">
      <alignment vertical="center" wrapText="1"/>
    </xf>
    <xf numFmtId="0" fontId="130" fillId="0" borderId="17" xfId="0" applyFont="1" applyBorder="1" applyAlignment="1">
      <alignment vertical="center" wrapText="1"/>
    </xf>
    <xf numFmtId="0" fontId="61" fillId="2" borderId="22" xfId="14" applyFont="1" applyFill="1" applyBorder="1" applyAlignment="1">
      <alignment horizontal="center" vertical="center"/>
    </xf>
    <xf numFmtId="181" fontId="61" fillId="2" borderId="22" xfId="14" applyNumberFormat="1" applyFont="1" applyFill="1" applyBorder="1" applyAlignment="1">
      <alignment horizontal="center" vertical="center"/>
    </xf>
    <xf numFmtId="179" fontId="102" fillId="2" borderId="22" xfId="0" applyNumberFormat="1" applyFont="1" applyFill="1" applyBorder="1" applyAlignment="1">
      <alignment vertical="center"/>
    </xf>
    <xf numFmtId="179" fontId="50" fillId="2" borderId="22" xfId="0" applyNumberFormat="1" applyFont="1" applyFill="1" applyBorder="1" applyAlignment="1">
      <alignment vertical="center"/>
    </xf>
    <xf numFmtId="0" fontId="61" fillId="2" borderId="22" xfId="16" applyFont="1" applyFill="1" applyBorder="1">
      <alignment vertical="center"/>
    </xf>
    <xf numFmtId="38" fontId="61" fillId="2" borderId="22" xfId="16" applyNumberFormat="1" applyFont="1" applyFill="1" applyBorder="1">
      <alignment vertical="center"/>
    </xf>
    <xf numFmtId="3" fontId="23" fillId="2" borderId="22" xfId="0" applyNumberFormat="1" applyFont="1" applyFill="1" applyBorder="1" applyAlignment="1">
      <alignment vertical="center"/>
    </xf>
    <xf numFmtId="3" fontId="23" fillId="0" borderId="22" xfId="0" applyNumberFormat="1" applyFont="1" applyBorder="1" applyAlignment="1">
      <alignment wrapText="1"/>
    </xf>
    <xf numFmtId="0" fontId="103" fillId="2" borderId="22" xfId="16" applyFont="1" applyFill="1" applyBorder="1" applyAlignment="1"/>
    <xf numFmtId="181" fontId="98" fillId="2" borderId="22" xfId="24" applyNumberFormat="1" applyFont="1" applyFill="1" applyBorder="1" applyAlignment="1">
      <alignment horizontal="right" vertical="center"/>
    </xf>
    <xf numFmtId="3" fontId="23" fillId="0" borderId="22" xfId="0" applyNumberFormat="1" applyFont="1" applyBorder="1" applyAlignment="1">
      <alignment horizontal="left" wrapText="1"/>
    </xf>
    <xf numFmtId="0" fontId="61" fillId="2" borderId="22" xfId="0" applyFont="1" applyFill="1" applyBorder="1" applyAlignment="1">
      <alignment horizontal="left" vertical="center"/>
    </xf>
    <xf numFmtId="179" fontId="85" fillId="2" borderId="22" xfId="0" applyNumberFormat="1" applyFont="1" applyFill="1" applyBorder="1" applyAlignment="1">
      <alignment horizontal="right" vertical="center"/>
    </xf>
    <xf numFmtId="187" fontId="0" fillId="0" borderId="0" xfId="21" applyNumberFormat="1" applyFont="1" applyFill="1" applyAlignment="1">
      <alignment vertical="center"/>
    </xf>
    <xf numFmtId="187" fontId="0" fillId="0" borderId="14" xfId="21" applyNumberFormat="1" applyFont="1" applyFill="1" applyBorder="1" applyAlignment="1">
      <alignment horizontal="right" vertical="center"/>
    </xf>
    <xf numFmtId="187" fontId="109" fillId="0" borderId="12" xfId="21" applyNumberFormat="1" applyFont="1" applyFill="1" applyBorder="1" applyAlignment="1">
      <alignment horizontal="center" vertical="center" wrapText="1"/>
    </xf>
    <xf numFmtId="187" fontId="112" fillId="0" borderId="12" xfId="21" applyNumberFormat="1" applyFont="1" applyFill="1" applyBorder="1" applyAlignment="1">
      <alignment horizontal="right" vertical="center" wrapText="1"/>
    </xf>
    <xf numFmtId="187" fontId="113" fillId="0" borderId="12" xfId="21" applyNumberFormat="1" applyFont="1" applyFill="1" applyBorder="1" applyAlignment="1">
      <alignment horizontal="right" vertical="center" wrapText="1"/>
    </xf>
    <xf numFmtId="187" fontId="58" fillId="0" borderId="12" xfId="21" applyNumberFormat="1" applyFont="1" applyFill="1" applyBorder="1" applyAlignment="1">
      <alignment horizontal="right" vertical="center" wrapText="1"/>
    </xf>
    <xf numFmtId="187" fontId="13" fillId="0" borderId="21" xfId="21" applyNumberFormat="1" applyFont="1" applyFill="1" applyBorder="1" applyAlignment="1"/>
    <xf numFmtId="187" fontId="5" fillId="0" borderId="16" xfId="21" applyNumberFormat="1" applyFont="1" applyFill="1" applyBorder="1" applyAlignment="1" applyProtection="1">
      <alignment horizontal="right" vertical="center"/>
    </xf>
    <xf numFmtId="187" fontId="17" fillId="2" borderId="16" xfId="21" applyNumberFormat="1" applyFont="1" applyFill="1" applyBorder="1" applyAlignment="1">
      <alignment horizontal="right" vertical="center"/>
    </xf>
    <xf numFmtId="187" fontId="23" fillId="2" borderId="16" xfId="21" applyNumberFormat="1" applyFont="1" applyFill="1" applyBorder="1" applyAlignment="1" applyProtection="1">
      <alignment vertical="center"/>
    </xf>
    <xf numFmtId="187" fontId="5" fillId="0" borderId="16" xfId="21" applyNumberFormat="1" applyFont="1" applyFill="1" applyBorder="1" applyAlignment="1" applyProtection="1">
      <alignment horizontal="left" vertical="center"/>
    </xf>
    <xf numFmtId="187" fontId="94" fillId="0" borderId="4" xfId="21" applyNumberFormat="1" applyFont="1" applyFill="1" applyBorder="1" applyAlignment="1">
      <alignment horizontal="center" vertical="center"/>
    </xf>
    <xf numFmtId="187" fontId="12" fillId="0" borderId="12" xfId="21" applyNumberFormat="1" applyFont="1" applyFill="1" applyBorder="1">
      <alignment vertical="center"/>
    </xf>
    <xf numFmtId="187" fontId="55" fillId="0" borderId="12" xfId="21" applyNumberFormat="1" applyFont="1" applyBorder="1" applyAlignment="1">
      <alignment horizontal="center" vertical="center" wrapText="1"/>
    </xf>
    <xf numFmtId="187" fontId="23" fillId="2" borderId="12" xfId="21" applyNumberFormat="1" applyFont="1" applyFill="1" applyBorder="1">
      <alignment vertical="center"/>
    </xf>
    <xf numFmtId="187" fontId="94" fillId="0" borderId="12" xfId="21" applyNumberFormat="1" applyFont="1" applyFill="1" applyBorder="1">
      <alignment vertical="center"/>
    </xf>
    <xf numFmtId="187" fontId="94" fillId="0" borderId="12" xfId="21" applyNumberFormat="1" applyFont="1" applyFill="1" applyBorder="1" applyAlignment="1" applyProtection="1">
      <alignment horizontal="right" vertical="center" wrapText="1"/>
      <protection locked="0"/>
    </xf>
    <xf numFmtId="187" fontId="118" fillId="0" borderId="12" xfId="21" applyNumberFormat="1" applyFont="1" applyFill="1" applyBorder="1" applyAlignment="1">
      <alignment horizontal="left" vertical="center"/>
    </xf>
    <xf numFmtId="187" fontId="49" fillId="0" borderId="12" xfId="21" applyNumberFormat="1" applyFont="1" applyFill="1" applyBorder="1">
      <alignment vertical="center"/>
    </xf>
    <xf numFmtId="2" fontId="12" fillId="0" borderId="22" xfId="3" applyNumberFormat="1" applyFont="1" applyBorder="1" applyAlignment="1">
      <alignment horizontal="center" vertical="center" wrapText="1"/>
    </xf>
    <xf numFmtId="0" fontId="48" fillId="0" borderId="22" xfId="28" applyFont="1" applyBorder="1">
      <alignment vertical="center"/>
    </xf>
    <xf numFmtId="179" fontId="96" fillId="2" borderId="22" xfId="0" applyNumberFormat="1" applyFont="1" applyFill="1" applyBorder="1" applyAlignment="1">
      <alignment vertical="center"/>
    </xf>
    <xf numFmtId="178" fontId="5" fillId="0" borderId="22" xfId="27" applyNumberFormat="1" applyFont="1" applyBorder="1" applyAlignment="1">
      <alignment vertical="center" wrapText="1"/>
    </xf>
    <xf numFmtId="0" fontId="49" fillId="0" borderId="22" xfId="28" applyFont="1" applyBorder="1">
      <alignment vertical="center"/>
    </xf>
    <xf numFmtId="2" fontId="12" fillId="0" borderId="22" xfId="27" applyNumberFormat="1" applyFont="1" applyBorder="1" applyAlignment="1">
      <alignment horizontal="center" vertical="center" wrapText="1"/>
    </xf>
    <xf numFmtId="2" fontId="5" fillId="0" borderId="22" xfId="27" applyNumberFormat="1" applyFont="1" applyBorder="1" applyAlignment="1">
      <alignment vertical="center" wrapText="1"/>
    </xf>
    <xf numFmtId="0" fontId="5" fillId="0" borderId="22" xfId="27" applyFont="1" applyBorder="1" applyAlignment="1"/>
    <xf numFmtId="0" fontId="48" fillId="0" borderId="22" xfId="28" applyFont="1" applyBorder="1" applyAlignment="1">
      <alignment horizontal="center" vertical="center"/>
    </xf>
    <xf numFmtId="187" fontId="120" fillId="0" borderId="12" xfId="21" applyNumberFormat="1" applyFont="1" applyFill="1" applyBorder="1" applyAlignment="1" applyProtection="1">
      <alignment vertical="center"/>
    </xf>
    <xf numFmtId="187" fontId="57" fillId="0" borderId="12" xfId="21" applyNumberFormat="1" applyFont="1" applyFill="1" applyBorder="1" applyAlignment="1"/>
    <xf numFmtId="187" fontId="58" fillId="0" borderId="12" xfId="21" applyNumberFormat="1" applyFont="1" applyFill="1" applyBorder="1" applyAlignment="1"/>
    <xf numFmtId="187" fontId="16" fillId="0" borderId="12" xfId="21" applyNumberFormat="1" applyFont="1" applyFill="1" applyBorder="1">
      <alignment vertical="center"/>
    </xf>
    <xf numFmtId="187" fontId="17" fillId="0" borderId="12" xfId="21" applyNumberFormat="1" applyFont="1" applyFill="1" applyBorder="1" applyAlignment="1">
      <alignment horizontal="right" vertical="center"/>
    </xf>
    <xf numFmtId="187" fontId="12" fillId="2" borderId="22" xfId="21" applyNumberFormat="1" applyFont="1" applyFill="1" applyBorder="1" applyAlignment="1">
      <alignment horizontal="right" vertical="center"/>
    </xf>
    <xf numFmtId="187" fontId="119" fillId="2" borderId="22" xfId="21" applyNumberFormat="1" applyFont="1" applyFill="1" applyBorder="1" applyAlignment="1" applyProtection="1">
      <alignment horizontal="right" vertical="center"/>
    </xf>
    <xf numFmtId="187" fontId="129" fillId="2" borderId="22" xfId="21" applyNumberFormat="1" applyFont="1" applyFill="1" applyBorder="1" applyAlignment="1">
      <alignment horizontal="right" vertical="center"/>
    </xf>
    <xf numFmtId="187" fontId="119" fillId="0" borderId="22" xfId="21" applyNumberFormat="1" applyFont="1" applyFill="1" applyBorder="1" applyAlignment="1" applyProtection="1">
      <alignment horizontal="right" vertical="center"/>
    </xf>
    <xf numFmtId="187" fontId="13" fillId="0" borderId="22" xfId="21" applyNumberFormat="1" applyFont="1" applyFill="1" applyBorder="1" applyAlignment="1" applyProtection="1">
      <alignment vertical="center"/>
      <protection locked="0"/>
    </xf>
    <xf numFmtId="187" fontId="129" fillId="0" borderId="22" xfId="21" applyNumberFormat="1" applyFont="1" applyFill="1" applyBorder="1" applyAlignment="1">
      <alignment horizontal="right" vertical="center"/>
    </xf>
    <xf numFmtId="0" fontId="122" fillId="0" borderId="0" xfId="0" applyFont="1"/>
    <xf numFmtId="0" fontId="52" fillId="0" borderId="0" xfId="0" applyFont="1"/>
    <xf numFmtId="187" fontId="19" fillId="0" borderId="12" xfId="21" applyNumberFormat="1" applyFont="1" applyFill="1" applyBorder="1" applyAlignment="1">
      <alignment horizontal="right" vertical="center"/>
    </xf>
    <xf numFmtId="187" fontId="19" fillId="0" borderId="12" xfId="21" applyNumberFormat="1" applyFont="1" applyFill="1" applyBorder="1" applyAlignment="1">
      <alignment vertical="center"/>
    </xf>
    <xf numFmtId="187" fontId="23" fillId="0" borderId="12" xfId="21" applyNumberFormat="1" applyFont="1" applyFill="1" applyBorder="1" applyAlignment="1">
      <alignment vertical="center"/>
    </xf>
    <xf numFmtId="187" fontId="87" fillId="0" borderId="12" xfId="21" applyNumberFormat="1" applyFont="1" applyFill="1" applyBorder="1" applyAlignment="1">
      <alignment vertical="center"/>
    </xf>
    <xf numFmtId="187" fontId="74" fillId="0" borderId="12" xfId="21" applyNumberFormat="1" applyFont="1" applyFill="1" applyBorder="1" applyAlignment="1">
      <alignment horizontal="right" vertical="center"/>
    </xf>
    <xf numFmtId="187" fontId="9" fillId="0" borderId="12" xfId="21" applyNumberFormat="1" applyFont="1" applyFill="1" applyBorder="1" applyAlignment="1">
      <alignment vertical="center"/>
    </xf>
    <xf numFmtId="187" fontId="9" fillId="0" borderId="12" xfId="21" applyNumberFormat="1" applyFont="1" applyFill="1" applyBorder="1" applyAlignment="1" applyProtection="1">
      <alignment horizontal="right" vertical="center" wrapText="1"/>
    </xf>
    <xf numFmtId="187" fontId="123" fillId="0" borderId="12" xfId="21" applyNumberFormat="1" applyFont="1" applyFill="1" applyBorder="1" applyAlignment="1">
      <alignment vertical="center"/>
    </xf>
    <xf numFmtId="187" fontId="94" fillId="0" borderId="12" xfId="21" applyNumberFormat="1" applyFont="1" applyFill="1" applyBorder="1" applyAlignment="1" applyProtection="1">
      <alignment horizontal="center" vertical="center" wrapText="1"/>
      <protection locked="0"/>
    </xf>
    <xf numFmtId="187" fontId="20" fillId="0" borderId="12" xfId="21" applyNumberFormat="1" applyFont="1" applyFill="1" applyBorder="1">
      <alignment vertical="center"/>
    </xf>
    <xf numFmtId="178" fontId="12" fillId="0" borderId="12" xfId="3" applyNumberFormat="1" applyFont="1" applyBorder="1" applyAlignment="1">
      <alignment horizontal="right" vertical="center" wrapText="1"/>
    </xf>
    <xf numFmtId="178" fontId="48" fillId="0" borderId="12" xfId="3" applyNumberFormat="1" applyFont="1" applyBorder="1" applyAlignment="1">
      <alignment horizontal="right" vertical="center" wrapText="1"/>
    </xf>
    <xf numFmtId="178" fontId="49" fillId="0" borderId="12" xfId="3" applyNumberFormat="1" applyFont="1" applyBorder="1" applyAlignment="1">
      <alignment horizontal="right" vertical="center" wrapText="1"/>
    </xf>
    <xf numFmtId="2" fontId="12" fillId="0" borderId="22" xfId="1" applyNumberFormat="1" applyFont="1" applyBorder="1" applyAlignment="1">
      <alignment horizontal="center" vertical="center" wrapText="1"/>
    </xf>
    <xf numFmtId="0" fontId="48" fillId="0" borderId="22" xfId="8" applyFont="1" applyBorder="1">
      <alignment vertical="center"/>
    </xf>
    <xf numFmtId="179" fontId="45" fillId="0" borderId="22" xfId="8" applyNumberFormat="1" applyFont="1" applyBorder="1">
      <alignment vertical="center"/>
    </xf>
    <xf numFmtId="0" fontId="49" fillId="0" borderId="22" xfId="8" applyFont="1" applyBorder="1" applyAlignment="1">
      <alignment horizontal="left" vertical="center"/>
    </xf>
    <xf numFmtId="179" fontId="2" fillId="0" borderId="22" xfId="8" applyNumberFormat="1" applyBorder="1">
      <alignment vertical="center"/>
    </xf>
    <xf numFmtId="178" fontId="5" fillId="0" borderId="22" xfId="3" applyNumberFormat="1" applyFont="1" applyBorder="1" applyAlignment="1">
      <alignment vertical="center" wrapText="1"/>
    </xf>
    <xf numFmtId="0" fontId="48" fillId="0" borderId="22" xfId="8" applyFont="1" applyBorder="1" applyAlignment="1">
      <alignment horizontal="left" vertical="center"/>
    </xf>
    <xf numFmtId="0" fontId="4" fillId="0" borderId="22" xfId="1" applyBorder="1" applyAlignment="1"/>
    <xf numFmtId="0" fontId="49" fillId="0" borderId="22" xfId="8" applyFont="1" applyBorder="1">
      <alignment vertical="center"/>
    </xf>
    <xf numFmtId="0" fontId="2" fillId="0" borderId="22" xfId="8" applyBorder="1">
      <alignment vertical="center"/>
    </xf>
    <xf numFmtId="0" fontId="48" fillId="0" borderId="22" xfId="8" applyFont="1" applyBorder="1" applyAlignment="1">
      <alignment horizontal="center" vertical="center"/>
    </xf>
    <xf numFmtId="2" fontId="5" fillId="0" borderId="22" xfId="3" applyNumberFormat="1" applyFont="1" applyBorder="1" applyAlignment="1">
      <alignment vertical="center" wrapText="1"/>
    </xf>
    <xf numFmtId="0" fontId="8" fillId="0" borderId="22" xfId="3" applyBorder="1" applyAlignment="1"/>
    <xf numFmtId="2" fontId="5" fillId="0" borderId="22" xfId="1" applyNumberFormat="1" applyFont="1" applyBorder="1" applyAlignment="1">
      <alignment vertical="center" wrapText="1"/>
    </xf>
    <xf numFmtId="0" fontId="5" fillId="0" borderId="22" xfId="1" applyFont="1" applyBorder="1" applyAlignment="1"/>
    <xf numFmtId="0" fontId="49" fillId="0" borderId="22" xfId="8" applyFont="1" applyBorder="1" applyAlignment="1">
      <alignment horizontal="center" vertical="center"/>
    </xf>
    <xf numFmtId="0" fontId="61" fillId="2" borderId="22" xfId="16" applyFont="1" applyFill="1" applyBorder="1" applyAlignment="1">
      <alignment horizontal="center" vertical="center"/>
    </xf>
    <xf numFmtId="181" fontId="61" fillId="2" borderId="22" xfId="19" applyNumberFormat="1" applyFont="1" applyFill="1" applyBorder="1" applyAlignment="1" applyProtection="1">
      <alignment horizontal="center" vertical="center" wrapText="1"/>
      <protection locked="0"/>
    </xf>
    <xf numFmtId="0" fontId="61" fillId="2" borderId="22" xfId="25" applyFont="1" applyFill="1" applyBorder="1" applyAlignment="1">
      <alignment horizontal="center" vertical="center"/>
    </xf>
    <xf numFmtId="0" fontId="61" fillId="2" borderId="22" xfId="25" applyFont="1" applyFill="1" applyBorder="1" applyAlignment="1">
      <alignment horizontal="left" vertical="center"/>
    </xf>
    <xf numFmtId="181" fontId="17" fillId="2" borderId="22" xfId="16" applyNumberFormat="1" applyFont="1" applyFill="1" applyBorder="1">
      <alignment vertical="center"/>
    </xf>
    <xf numFmtId="181" fontId="17" fillId="2" borderId="22" xfId="16" applyNumberFormat="1" applyFont="1" applyFill="1" applyBorder="1" applyAlignment="1">
      <alignment horizontal="left" vertical="center" indent="1"/>
    </xf>
    <xf numFmtId="181" fontId="17" fillId="2" borderId="22" xfId="16" applyNumberFormat="1" applyFont="1" applyFill="1" applyBorder="1" applyAlignment="1">
      <alignment horizontal="left" vertical="center" wrapText="1" indent="1"/>
    </xf>
    <xf numFmtId="0" fontId="98" fillId="2" borderId="22" xfId="26" applyFont="1" applyFill="1" applyBorder="1" applyAlignment="1">
      <alignment horizontal="center" vertical="center"/>
    </xf>
    <xf numFmtId="0" fontId="99" fillId="2" borderId="22" xfId="26" applyFont="1" applyFill="1" applyBorder="1" applyAlignment="1">
      <alignment horizontal="center" vertical="center"/>
    </xf>
    <xf numFmtId="0" fontId="94" fillId="2" borderId="22" xfId="25" applyFont="1" applyFill="1" applyBorder="1" applyAlignment="1">
      <alignment horizontal="left" vertical="center"/>
    </xf>
    <xf numFmtId="4" fontId="38" fillId="0" borderId="12" xfId="10" applyNumberFormat="1" applyFont="1" applyBorder="1" applyAlignment="1">
      <alignment vertical="center" wrapText="1"/>
    </xf>
    <xf numFmtId="0" fontId="25" fillId="0" borderId="0" xfId="8" applyFont="1" applyAlignment="1">
      <alignment horizontal="center" vertical="center" wrapText="1"/>
    </xf>
    <xf numFmtId="0" fontId="25" fillId="0" borderId="0" xfId="8" applyFont="1" applyAlignment="1">
      <alignment horizontal="center" vertical="center"/>
    </xf>
    <xf numFmtId="57" fontId="26" fillId="0" borderId="0" xfId="8" applyNumberFormat="1" applyFont="1" applyAlignment="1">
      <alignment horizontal="center" vertical="center"/>
    </xf>
    <xf numFmtId="0" fontId="26" fillId="0" borderId="0" xfId="8" applyFont="1" applyAlignment="1">
      <alignment horizontal="center" vertical="center"/>
    </xf>
    <xf numFmtId="2" fontId="7" fillId="0" borderId="0" xfId="1" applyNumberFormat="1" applyFont="1" applyAlignment="1">
      <alignment horizontal="center" vertical="center"/>
    </xf>
    <xf numFmtId="0" fontId="5" fillId="0" borderId="2" xfId="1" applyFont="1" applyBorder="1" applyAlignment="1">
      <alignment horizontal="left" vertical="center"/>
    </xf>
    <xf numFmtId="2" fontId="7" fillId="0" borderId="0" xfId="3" applyNumberFormat="1" applyFont="1" applyAlignment="1">
      <alignment horizontal="center" vertical="center"/>
    </xf>
    <xf numFmtId="0" fontId="30" fillId="0" borderId="0" xfId="16" applyFont="1" applyAlignment="1">
      <alignment horizontal="left" vertical="center"/>
    </xf>
    <xf numFmtId="0" fontId="76" fillId="0" borderId="0" xfId="16" applyFont="1" applyAlignment="1">
      <alignment horizontal="center" vertical="center"/>
    </xf>
    <xf numFmtId="0" fontId="16" fillId="2" borderId="2" xfId="16" applyFill="1" applyBorder="1" applyAlignment="1">
      <alignment horizontal="left" vertical="center" wrapText="1"/>
    </xf>
    <xf numFmtId="0" fontId="42" fillId="0" borderId="0" xfId="0" applyFont="1" applyAlignment="1">
      <alignment horizontal="center" vertical="center" wrapText="1"/>
    </xf>
    <xf numFmtId="0" fontId="42" fillId="0" borderId="0" xfId="0" applyFont="1" applyAlignment="1">
      <alignment horizontal="center" vertical="center"/>
    </xf>
    <xf numFmtId="49" fontId="43" fillId="0" borderId="0" xfId="0" applyNumberFormat="1" applyFont="1" applyAlignment="1">
      <alignment horizontal="left" vertical="justify" wrapText="1"/>
    </xf>
    <xf numFmtId="49" fontId="44" fillId="0" borderId="0" xfId="0" applyNumberFormat="1" applyFont="1" applyAlignment="1">
      <alignment horizontal="left" vertical="justify" wrapText="1"/>
    </xf>
    <xf numFmtId="0" fontId="16" fillId="0" borderId="0" xfId="16" applyAlignment="1">
      <alignment horizontal="right"/>
    </xf>
    <xf numFmtId="0" fontId="71" fillId="0" borderId="0" xfId="16" applyFont="1" applyAlignment="1">
      <alignment horizontal="center" vertical="center"/>
    </xf>
    <xf numFmtId="0" fontId="16" fillId="0" borderId="0" xfId="16" applyAlignment="1">
      <alignment vertical="center" wrapText="1"/>
    </xf>
    <xf numFmtId="49" fontId="46" fillId="0" borderId="0" xfId="0" applyNumberFormat="1" applyFont="1" applyAlignment="1">
      <alignment horizontal="left" vertical="justify" wrapText="1"/>
    </xf>
    <xf numFmtId="49" fontId="47" fillId="0" borderId="0" xfId="0" applyNumberFormat="1" applyFont="1" applyAlignment="1">
      <alignment horizontal="left" vertical="justify" wrapText="1"/>
    </xf>
    <xf numFmtId="0" fontId="62" fillId="2" borderId="0" xfId="16" applyFont="1" applyFill="1" applyAlignment="1">
      <alignment horizontal="left" vertical="center"/>
    </xf>
    <xf numFmtId="0" fontId="63" fillId="2" borderId="0" xfId="16" applyFont="1" applyFill="1" applyAlignment="1">
      <alignment horizontal="center" vertical="center" wrapText="1"/>
    </xf>
    <xf numFmtId="0" fontId="64" fillId="2" borderId="0" xfId="16" applyFont="1" applyFill="1" applyAlignment="1">
      <alignment horizontal="center" vertical="center"/>
    </xf>
    <xf numFmtId="0" fontId="70" fillId="0" borderId="0" xfId="17" applyFont="1" applyAlignment="1">
      <alignment horizontal="left" vertical="center" wrapText="1"/>
    </xf>
    <xf numFmtId="0" fontId="55" fillId="0" borderId="0" xfId="0" applyFont="1" applyAlignment="1">
      <alignment horizontal="left" vertical="center" wrapText="1"/>
    </xf>
    <xf numFmtId="0" fontId="59" fillId="0" borderId="0" xfId="0" applyFont="1" applyAlignment="1">
      <alignment horizontal="center" vertical="center"/>
    </xf>
    <xf numFmtId="0" fontId="56" fillId="0" borderId="12" xfId="0" applyFont="1" applyBorder="1" applyAlignment="1">
      <alignment horizontal="center" vertical="center" wrapText="1"/>
    </xf>
    <xf numFmtId="0" fontId="54" fillId="0" borderId="0" xfId="0" applyFont="1" applyAlignment="1">
      <alignment horizontal="center" vertical="center"/>
    </xf>
    <xf numFmtId="0" fontId="59" fillId="0" borderId="0" xfId="0" applyFont="1" applyAlignment="1">
      <alignment horizontal="center" vertical="center" wrapText="1"/>
    </xf>
    <xf numFmtId="0" fontId="54" fillId="0" borderId="0" xfId="0" applyFont="1" applyAlignment="1">
      <alignment horizontal="center" vertical="center" wrapText="1"/>
    </xf>
    <xf numFmtId="0" fontId="30" fillId="2" borderId="0" xfId="16" applyFont="1" applyFill="1" applyAlignment="1">
      <alignment horizontal="left" vertical="center"/>
    </xf>
    <xf numFmtId="0" fontId="71" fillId="2" borderId="0" xfId="16" applyFont="1" applyFill="1" applyAlignment="1">
      <alignment horizontal="center" vertical="center"/>
    </xf>
    <xf numFmtId="0" fontId="16" fillId="2" borderId="0" xfId="16" applyFill="1" applyAlignment="1">
      <alignment horizontal="center" vertical="center"/>
    </xf>
    <xf numFmtId="0" fontId="16" fillId="2" borderId="0" xfId="16" applyFill="1" applyAlignment="1">
      <alignment horizontal="left" vertical="center" wrapText="1"/>
    </xf>
    <xf numFmtId="0" fontId="43" fillId="0" borderId="0" xfId="0" applyFont="1" applyAlignment="1">
      <alignment horizontal="left" vertical="justify" wrapText="1"/>
    </xf>
    <xf numFmtId="0" fontId="44" fillId="0" borderId="0" xfId="0" applyFont="1" applyAlignment="1">
      <alignment horizontal="left" vertical="justify" wrapText="1"/>
    </xf>
    <xf numFmtId="0" fontId="89" fillId="0" borderId="0" xfId="16" applyFont="1" applyAlignment="1">
      <alignment horizontal="left" vertical="center"/>
    </xf>
    <xf numFmtId="0" fontId="90" fillId="0" borderId="0" xfId="16" applyFont="1" applyAlignment="1">
      <alignment horizontal="center" vertical="center"/>
    </xf>
    <xf numFmtId="0" fontId="91" fillId="0" borderId="0" xfId="16" applyFont="1" applyAlignment="1">
      <alignment horizontal="left" vertical="center" wrapText="1"/>
    </xf>
    <xf numFmtId="0" fontId="91" fillId="0" borderId="0" xfId="16" applyFont="1" applyAlignment="1">
      <alignment horizontal="center" vertical="center"/>
    </xf>
    <xf numFmtId="0" fontId="119" fillId="0" borderId="19" xfId="23" applyFont="1" applyBorder="1" applyAlignment="1">
      <alignment horizontal="left" vertical="center" wrapText="1"/>
    </xf>
    <xf numFmtId="0" fontId="17" fillId="2" borderId="0" xfId="16" applyFont="1" applyFill="1" applyAlignment="1">
      <alignment horizontal="right" vertical="center"/>
    </xf>
    <xf numFmtId="0" fontId="5" fillId="0" borderId="2" xfId="3" applyFont="1" applyBorder="1" applyAlignment="1">
      <alignment horizontal="left" wrapText="1"/>
    </xf>
    <xf numFmtId="0" fontId="46" fillId="0" borderId="0" xfId="0" applyFont="1" applyAlignment="1">
      <alignment horizontal="left" vertical="justify" wrapText="1"/>
    </xf>
    <xf numFmtId="0" fontId="47" fillId="0" borderId="0" xfId="0" applyFont="1" applyAlignment="1">
      <alignment horizontal="left" vertical="justify"/>
    </xf>
    <xf numFmtId="179" fontId="61" fillId="2" borderId="0" xfId="25" applyNumberFormat="1" applyFont="1" applyFill="1" applyAlignment="1">
      <alignment horizontal="center" vertical="center"/>
    </xf>
    <xf numFmtId="0" fontId="61" fillId="2" borderId="0" xfId="25" applyFont="1" applyFill="1" applyAlignment="1">
      <alignment horizontal="center" vertical="center"/>
    </xf>
    <xf numFmtId="2" fontId="7" fillId="0" borderId="0" xfId="27" applyNumberFormat="1" applyFont="1" applyAlignment="1">
      <alignment horizontal="center" vertical="center"/>
    </xf>
    <xf numFmtId="0" fontId="16" fillId="0" borderId="0" xfId="16" applyAlignment="1">
      <alignment horizontal="right" vertical="center"/>
    </xf>
    <xf numFmtId="0" fontId="16" fillId="0" borderId="2" xfId="5" applyBorder="1" applyAlignment="1">
      <alignment horizontal="left" vertical="center" wrapText="1"/>
    </xf>
    <xf numFmtId="0" fontId="16" fillId="0" borderId="0" xfId="5" applyAlignment="1">
      <alignment horizontal="right" vertical="center"/>
    </xf>
    <xf numFmtId="0" fontId="5" fillId="0" borderId="2" xfId="5" applyFont="1" applyBorder="1" applyAlignment="1">
      <alignment horizontal="left" vertical="center" wrapText="1"/>
    </xf>
    <xf numFmtId="0" fontId="19" fillId="2" borderId="3" xfId="5" applyFont="1" applyFill="1" applyBorder="1" applyAlignment="1">
      <alignment horizontal="center" vertical="center" wrapText="1"/>
    </xf>
    <xf numFmtId="0" fontId="19" fillId="2" borderId="7" xfId="5" applyFont="1" applyFill="1" applyBorder="1" applyAlignment="1">
      <alignment horizontal="center" vertical="center" wrapText="1"/>
    </xf>
    <xf numFmtId="0" fontId="72" fillId="0" borderId="0" xfId="5" applyFont="1" applyAlignment="1">
      <alignment horizontal="center" vertical="center"/>
    </xf>
    <xf numFmtId="0" fontId="16" fillId="2" borderId="0" xfId="5" applyFill="1" applyAlignment="1">
      <alignment horizontal="center" vertical="center"/>
    </xf>
    <xf numFmtId="181" fontId="19" fillId="2" borderId="10" xfId="5" applyNumberFormat="1" applyFont="1" applyFill="1" applyBorder="1" applyAlignment="1">
      <alignment horizontal="center" vertical="center" wrapText="1"/>
    </xf>
    <xf numFmtId="181" fontId="19" fillId="2" borderId="11" xfId="5" applyNumberFormat="1" applyFont="1" applyFill="1" applyBorder="1" applyAlignment="1">
      <alignment horizontal="center" vertical="center" wrapText="1"/>
    </xf>
    <xf numFmtId="0" fontId="9" fillId="0" borderId="0" xfId="0" applyFont="1" applyAlignment="1">
      <alignment horizontal="center" vertical="center"/>
    </xf>
    <xf numFmtId="0" fontId="17" fillId="2" borderId="0" xfId="5" applyFont="1" applyFill="1" applyAlignment="1">
      <alignment horizontal="left" vertical="center" wrapText="1"/>
    </xf>
    <xf numFmtId="0" fontId="16" fillId="0" borderId="0" xfId="16" applyAlignment="1">
      <alignment horizontal="center" vertical="center"/>
    </xf>
    <xf numFmtId="0" fontId="16" fillId="0" borderId="0" xfId="23" applyAlignment="1">
      <alignment horizontal="left" vertical="center" wrapText="1"/>
    </xf>
    <xf numFmtId="0" fontId="16" fillId="0" borderId="2" xfId="23" applyBorder="1" applyAlignment="1">
      <alignment horizontal="left" vertical="center" wrapText="1"/>
    </xf>
    <xf numFmtId="0" fontId="16" fillId="2" borderId="0" xfId="23" applyFill="1" applyAlignment="1">
      <alignment horizontal="left" vertical="center" wrapText="1"/>
    </xf>
    <xf numFmtId="0" fontId="5" fillId="0" borderId="2" xfId="1" applyFont="1" applyBorder="1" applyAlignment="1">
      <alignment horizontal="left" wrapText="1"/>
    </xf>
    <xf numFmtId="0" fontId="32" fillId="0" borderId="0" xfId="10" applyFont="1" applyAlignment="1">
      <alignment vertical="center" wrapText="1"/>
    </xf>
    <xf numFmtId="0" fontId="36" fillId="0" borderId="0" xfId="10" applyFont="1" applyAlignment="1">
      <alignment horizontal="center" vertical="center" wrapText="1"/>
    </xf>
    <xf numFmtId="0" fontId="34" fillId="0" borderId="3" xfId="10" applyFont="1" applyBorder="1" applyAlignment="1">
      <alignment horizontal="center" vertical="center" wrapText="1"/>
    </xf>
    <xf numFmtId="0" fontId="34" fillId="0" borderId="4" xfId="10" applyFont="1" applyBorder="1" applyAlignment="1">
      <alignment horizontal="center" vertical="center" wrapText="1"/>
    </xf>
    <xf numFmtId="0" fontId="34" fillId="0" borderId="10" xfId="10" applyFont="1" applyBorder="1" applyAlignment="1">
      <alignment horizontal="center" vertical="center" wrapText="1"/>
    </xf>
    <xf numFmtId="0" fontId="34" fillId="0" borderId="11" xfId="10" applyFont="1" applyBorder="1" applyAlignment="1">
      <alignment horizontal="center" vertical="center" wrapText="1"/>
    </xf>
    <xf numFmtId="0" fontId="32" fillId="0" borderId="0" xfId="11" applyFont="1" applyAlignment="1">
      <alignment vertical="center" wrapText="1"/>
    </xf>
    <xf numFmtId="0" fontId="36" fillId="0" borderId="0" xfId="11" applyFont="1" applyAlignment="1">
      <alignment horizontal="center" vertical="center" wrapText="1"/>
    </xf>
    <xf numFmtId="0" fontId="36" fillId="0" borderId="0" xfId="12" applyFont="1" applyAlignment="1">
      <alignment horizontal="center" vertical="center" wrapText="1"/>
    </xf>
    <xf numFmtId="0" fontId="32" fillId="0" borderId="0" xfId="12" applyFont="1" applyAlignment="1">
      <alignment horizontal="right" vertical="center" wrapText="1"/>
    </xf>
    <xf numFmtId="0" fontId="32" fillId="0" borderId="0" xfId="12" applyFont="1" applyAlignment="1">
      <alignment vertical="center" wrapText="1"/>
    </xf>
  </cellXfs>
  <cellStyles count="30">
    <cellStyle name="3232" xfId="2" xr:uid="{00000000-0005-0000-0000-000000000000}"/>
    <cellStyle name="常规" xfId="0" builtinId="0"/>
    <cellStyle name="常规 10" xfId="25" xr:uid="{00000000-0005-0000-0000-000002000000}"/>
    <cellStyle name="常规 2" xfId="1" xr:uid="{00000000-0005-0000-0000-000003000000}"/>
    <cellStyle name="常规 2 2" xfId="3" xr:uid="{00000000-0005-0000-0000-000004000000}"/>
    <cellStyle name="常规 2 2 3" xfId="16" xr:uid="{00000000-0005-0000-0000-000005000000}"/>
    <cellStyle name="常规 2 2 4" xfId="27" xr:uid="{00000000-0005-0000-0000-000006000000}"/>
    <cellStyle name="常规 2 3" xfId="6" xr:uid="{00000000-0005-0000-0000-000007000000}"/>
    <cellStyle name="常规 2 3 2" xfId="5" xr:uid="{00000000-0005-0000-0000-000008000000}"/>
    <cellStyle name="常规 2 4" xfId="9" xr:uid="{00000000-0005-0000-0000-000009000000}"/>
    <cellStyle name="常规 2 9" xfId="11" xr:uid="{00000000-0005-0000-0000-00000A000000}"/>
    <cellStyle name="常规 3" xfId="8" xr:uid="{00000000-0005-0000-0000-00000B000000}"/>
    <cellStyle name="常规 3 2" xfId="26" xr:uid="{00000000-0005-0000-0000-00000C000000}"/>
    <cellStyle name="常规 3 2 3" xfId="15" xr:uid="{00000000-0005-0000-0000-00000D000000}"/>
    <cellStyle name="常规 3 3" xfId="14" xr:uid="{00000000-0005-0000-0000-00000E000000}"/>
    <cellStyle name="常规 3 4" xfId="23" xr:uid="{00000000-0005-0000-0000-00000F000000}"/>
    <cellStyle name="常规 3 5" xfId="18" xr:uid="{00000000-0005-0000-0000-000010000000}"/>
    <cellStyle name="常规 3 6" xfId="28" xr:uid="{00000000-0005-0000-0000-000011000000}"/>
    <cellStyle name="常规 4" xfId="20" xr:uid="{00000000-0005-0000-0000-000012000000}"/>
    <cellStyle name="常规 4 2" xfId="29" xr:uid="{00000000-0005-0000-0000-000013000000}"/>
    <cellStyle name="常规 4 3" xfId="17" xr:uid="{00000000-0005-0000-0000-000014000000}"/>
    <cellStyle name="常规 5 2" xfId="7" xr:uid="{00000000-0005-0000-0000-000015000000}"/>
    <cellStyle name="常规 6 2" xfId="12" xr:uid="{00000000-0005-0000-0000-000016000000}"/>
    <cellStyle name="常规 7" xfId="10" xr:uid="{00000000-0005-0000-0000-000017000000}"/>
    <cellStyle name="常规 9" xfId="22" xr:uid="{00000000-0005-0000-0000-000018000000}"/>
    <cellStyle name="常规_2007人代会数据 2" xfId="19" xr:uid="{00000000-0005-0000-0000-000019000000}"/>
    <cellStyle name="常规_西安" xfId="4" xr:uid="{00000000-0005-0000-0000-00001A000000}"/>
    <cellStyle name="千位分隔" xfId="21" builtinId="3"/>
    <cellStyle name="千位分隔[0] 3 2" xfId="24" xr:uid="{00000000-0005-0000-0000-00001C000000}"/>
    <cellStyle name="样式 1" xfId="13"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workbookViewId="0">
      <selection activeCell="H16" sqref="H16"/>
    </sheetView>
  </sheetViews>
  <sheetFormatPr baseColWidth="10" defaultColWidth="9" defaultRowHeight="15"/>
  <cols>
    <col min="1" max="6" width="9" style="35"/>
    <col min="7" max="7" width="9" style="35" customWidth="1"/>
    <col min="8" max="16384" width="9" style="35"/>
  </cols>
  <sheetData>
    <row r="1" spans="1:9" ht="17">
      <c r="A1" s="39" t="s">
        <v>78</v>
      </c>
    </row>
    <row r="11" spans="1:9" ht="87.75" customHeight="1">
      <c r="A11" s="661" t="s">
        <v>561</v>
      </c>
      <c r="B11" s="662"/>
      <c r="C11" s="662"/>
      <c r="D11" s="662"/>
      <c r="E11" s="662"/>
      <c r="F11" s="662"/>
      <c r="G11" s="662"/>
      <c r="H11" s="662"/>
      <c r="I11" s="662"/>
    </row>
    <row r="43" spans="1:9" ht="30" customHeight="1">
      <c r="A43" s="663">
        <v>44562</v>
      </c>
      <c r="B43" s="664"/>
      <c r="C43" s="664"/>
      <c r="D43" s="664"/>
      <c r="E43" s="664"/>
      <c r="F43" s="664"/>
      <c r="G43" s="664"/>
      <c r="H43" s="664"/>
      <c r="I43" s="664"/>
    </row>
  </sheetData>
  <mergeCells count="2">
    <mergeCell ref="A11:I11"/>
    <mergeCell ref="A43:I43"/>
  </mergeCells>
  <phoneticPr fontId="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13"/>
  <sheetViews>
    <sheetView workbookViewId="0">
      <selection activeCell="A2" sqref="A2:D13"/>
    </sheetView>
  </sheetViews>
  <sheetFormatPr baseColWidth="10" defaultColWidth="9" defaultRowHeight="15"/>
  <cols>
    <col min="1" max="3" width="20.6640625" style="53" customWidth="1"/>
    <col min="4" max="4" width="24.83203125" style="53" customWidth="1"/>
    <col min="5" max="5" width="28.83203125" style="53" customWidth="1"/>
    <col min="6" max="16384" width="9" style="53"/>
  </cols>
  <sheetData>
    <row r="1" spans="1:4" ht="86.25" customHeight="1">
      <c r="A1" s="671" t="s">
        <v>204</v>
      </c>
      <c r="B1" s="672"/>
      <c r="C1" s="672"/>
      <c r="D1" s="672"/>
    </row>
    <row r="2" spans="1:4" ht="13.5" customHeight="1">
      <c r="A2" s="678" t="s">
        <v>1231</v>
      </c>
      <c r="B2" s="679"/>
      <c r="C2" s="679"/>
      <c r="D2" s="679"/>
    </row>
    <row r="3" spans="1:4" ht="13.5" customHeight="1">
      <c r="A3" s="679"/>
      <c r="B3" s="679"/>
      <c r="C3" s="679"/>
      <c r="D3" s="679"/>
    </row>
    <row r="4" spans="1:4" ht="13.5" customHeight="1">
      <c r="A4" s="679"/>
      <c r="B4" s="679"/>
      <c r="C4" s="679"/>
      <c r="D4" s="679"/>
    </row>
    <row r="5" spans="1:4" ht="13.5" customHeight="1">
      <c r="A5" s="679"/>
      <c r="B5" s="679"/>
      <c r="C5" s="679"/>
      <c r="D5" s="679"/>
    </row>
    <row r="6" spans="1:4" ht="13.5" customHeight="1">
      <c r="A6" s="679"/>
      <c r="B6" s="679"/>
      <c r="C6" s="679"/>
      <c r="D6" s="679"/>
    </row>
    <row r="7" spans="1:4" ht="13.5" customHeight="1">
      <c r="A7" s="679"/>
      <c r="B7" s="679"/>
      <c r="C7" s="679"/>
      <c r="D7" s="679"/>
    </row>
    <row r="8" spans="1:4" ht="13.5" customHeight="1">
      <c r="A8" s="679"/>
      <c r="B8" s="679"/>
      <c r="C8" s="679"/>
      <c r="D8" s="679"/>
    </row>
    <row r="9" spans="1:4" ht="13.5" customHeight="1">
      <c r="A9" s="679"/>
      <c r="B9" s="679"/>
      <c r="C9" s="679"/>
      <c r="D9" s="679"/>
    </row>
    <row r="10" spans="1:4" ht="13.5" customHeight="1">
      <c r="A10" s="679"/>
      <c r="B10" s="679"/>
      <c r="C10" s="679"/>
      <c r="D10" s="679"/>
    </row>
    <row r="11" spans="1:4" ht="13.5" customHeight="1">
      <c r="A11" s="679"/>
      <c r="B11" s="679"/>
      <c r="C11" s="679"/>
      <c r="D11" s="679"/>
    </row>
    <row r="12" spans="1:4" ht="13.5" customHeight="1">
      <c r="A12" s="679"/>
      <c r="B12" s="679"/>
      <c r="C12" s="679"/>
      <c r="D12" s="679"/>
    </row>
    <row r="13" spans="1:4" ht="13.5" customHeight="1">
      <c r="A13" s="679"/>
      <c r="B13" s="679"/>
      <c r="C13" s="679"/>
      <c r="D13" s="679"/>
    </row>
  </sheetData>
  <mergeCells count="2">
    <mergeCell ref="A1:D1"/>
    <mergeCell ref="A2:D13"/>
  </mergeCells>
  <phoneticPr fontId="6" type="noConversion"/>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2"/>
  <sheetViews>
    <sheetView topLeftCell="C1" workbookViewId="0">
      <selection activeCell="H18" sqref="H18"/>
    </sheetView>
  </sheetViews>
  <sheetFormatPr baseColWidth="10" defaultColWidth="8.83203125" defaultRowHeight="15"/>
  <cols>
    <col min="1" max="2" width="0" style="109" hidden="1" customWidth="1"/>
    <col min="3" max="3" width="58.5" style="109" customWidth="1"/>
    <col min="4" max="6" width="15.6640625" style="14" customWidth="1"/>
    <col min="7" max="258" width="9" style="109"/>
    <col min="259" max="260" width="0" style="109" hidden="1" customWidth="1"/>
    <col min="261" max="261" width="58.5" style="109" customWidth="1"/>
    <col min="262" max="262" width="26.1640625" style="109" customWidth="1"/>
    <col min="263" max="514" width="9" style="109"/>
    <col min="515" max="516" width="0" style="109" hidden="1" customWidth="1"/>
    <col min="517" max="517" width="58.5" style="109" customWidth="1"/>
    <col min="518" max="518" width="26.1640625" style="109" customWidth="1"/>
    <col min="519" max="770" width="9" style="109"/>
    <col min="771" max="772" width="0" style="109" hidden="1" customWidth="1"/>
    <col min="773" max="773" width="58.5" style="109" customWidth="1"/>
    <col min="774" max="774" width="26.1640625" style="109" customWidth="1"/>
    <col min="775" max="1026" width="9" style="109"/>
    <col min="1027" max="1028" width="0" style="109" hidden="1" customWidth="1"/>
    <col min="1029" max="1029" width="58.5" style="109" customWidth="1"/>
    <col min="1030" max="1030" width="26.1640625" style="109" customWidth="1"/>
    <col min="1031" max="1282" width="9" style="109"/>
    <col min="1283" max="1284" width="0" style="109" hidden="1" customWidth="1"/>
    <col min="1285" max="1285" width="58.5" style="109" customWidth="1"/>
    <col min="1286" max="1286" width="26.1640625" style="109" customWidth="1"/>
    <col min="1287" max="1538" width="9" style="109"/>
    <col min="1539" max="1540" width="0" style="109" hidden="1" customWidth="1"/>
    <col min="1541" max="1541" width="58.5" style="109" customWidth="1"/>
    <col min="1542" max="1542" width="26.1640625" style="109" customWidth="1"/>
    <col min="1543" max="1794" width="9" style="109"/>
    <col min="1795" max="1796" width="0" style="109" hidden="1" customWidth="1"/>
    <col min="1797" max="1797" width="58.5" style="109" customWidth="1"/>
    <col min="1798" max="1798" width="26.1640625" style="109" customWidth="1"/>
    <col min="1799" max="2050" width="9" style="109"/>
    <col min="2051" max="2052" width="0" style="109" hidden="1" customWidth="1"/>
    <col min="2053" max="2053" width="58.5" style="109" customWidth="1"/>
    <col min="2054" max="2054" width="26.1640625" style="109" customWidth="1"/>
    <col min="2055" max="2306" width="9" style="109"/>
    <col min="2307" max="2308" width="0" style="109" hidden="1" customWidth="1"/>
    <col min="2309" max="2309" width="58.5" style="109" customWidth="1"/>
    <col min="2310" max="2310" width="26.1640625" style="109" customWidth="1"/>
    <col min="2311" max="2562" width="9" style="109"/>
    <col min="2563" max="2564" width="0" style="109" hidden="1" customWidth="1"/>
    <col min="2565" max="2565" width="58.5" style="109" customWidth="1"/>
    <col min="2566" max="2566" width="26.1640625" style="109" customWidth="1"/>
    <col min="2567" max="2818" width="9" style="109"/>
    <col min="2819" max="2820" width="0" style="109" hidden="1" customWidth="1"/>
    <col min="2821" max="2821" width="58.5" style="109" customWidth="1"/>
    <col min="2822" max="2822" width="26.1640625" style="109" customWidth="1"/>
    <col min="2823" max="3074" width="9" style="109"/>
    <col min="3075" max="3076" width="0" style="109" hidden="1" customWidth="1"/>
    <col min="3077" max="3077" width="58.5" style="109" customWidth="1"/>
    <col min="3078" max="3078" width="26.1640625" style="109" customWidth="1"/>
    <col min="3079" max="3330" width="9" style="109"/>
    <col min="3331" max="3332" width="0" style="109" hidden="1" customWidth="1"/>
    <col min="3333" max="3333" width="58.5" style="109" customWidth="1"/>
    <col min="3334" max="3334" width="26.1640625" style="109" customWidth="1"/>
    <col min="3335" max="3586" width="9" style="109"/>
    <col min="3587" max="3588" width="0" style="109" hidden="1" customWidth="1"/>
    <col min="3589" max="3589" width="58.5" style="109" customWidth="1"/>
    <col min="3590" max="3590" width="26.1640625" style="109" customWidth="1"/>
    <col min="3591" max="3842" width="9" style="109"/>
    <col min="3843" max="3844" width="0" style="109" hidden="1" customWidth="1"/>
    <col min="3845" max="3845" width="58.5" style="109" customWidth="1"/>
    <col min="3846" max="3846" width="26.1640625" style="109" customWidth="1"/>
    <col min="3847" max="4098" width="9" style="109"/>
    <col min="4099" max="4100" width="0" style="109" hidden="1" customWidth="1"/>
    <col min="4101" max="4101" width="58.5" style="109" customWidth="1"/>
    <col min="4102" max="4102" width="26.1640625" style="109" customWidth="1"/>
    <col min="4103" max="4354" width="9" style="109"/>
    <col min="4355" max="4356" width="0" style="109" hidden="1" customWidth="1"/>
    <col min="4357" max="4357" width="58.5" style="109" customWidth="1"/>
    <col min="4358" max="4358" width="26.1640625" style="109" customWidth="1"/>
    <col min="4359" max="4610" width="9" style="109"/>
    <col min="4611" max="4612" width="0" style="109" hidden="1" customWidth="1"/>
    <col min="4613" max="4613" width="58.5" style="109" customWidth="1"/>
    <col min="4614" max="4614" width="26.1640625" style="109" customWidth="1"/>
    <col min="4615" max="4866" width="9" style="109"/>
    <col min="4867" max="4868" width="0" style="109" hidden="1" customWidth="1"/>
    <col min="4869" max="4869" width="58.5" style="109" customWidth="1"/>
    <col min="4870" max="4870" width="26.1640625" style="109" customWidth="1"/>
    <col min="4871" max="5122" width="9" style="109"/>
    <col min="5123" max="5124" width="0" style="109" hidden="1" customWidth="1"/>
    <col min="5125" max="5125" width="58.5" style="109" customWidth="1"/>
    <col min="5126" max="5126" width="26.1640625" style="109" customWidth="1"/>
    <col min="5127" max="5378" width="9" style="109"/>
    <col min="5379" max="5380" width="0" style="109" hidden="1" customWidth="1"/>
    <col min="5381" max="5381" width="58.5" style="109" customWidth="1"/>
    <col min="5382" max="5382" width="26.1640625" style="109" customWidth="1"/>
    <col min="5383" max="5634" width="9" style="109"/>
    <col min="5635" max="5636" width="0" style="109" hidden="1" customWidth="1"/>
    <col min="5637" max="5637" width="58.5" style="109" customWidth="1"/>
    <col min="5638" max="5638" width="26.1640625" style="109" customWidth="1"/>
    <col min="5639" max="5890" width="9" style="109"/>
    <col min="5891" max="5892" width="0" style="109" hidden="1" customWidth="1"/>
    <col min="5893" max="5893" width="58.5" style="109" customWidth="1"/>
    <col min="5894" max="5894" width="26.1640625" style="109" customWidth="1"/>
    <col min="5895" max="6146" width="9" style="109"/>
    <col min="6147" max="6148" width="0" style="109" hidden="1" customWidth="1"/>
    <col min="6149" max="6149" width="58.5" style="109" customWidth="1"/>
    <col min="6150" max="6150" width="26.1640625" style="109" customWidth="1"/>
    <col min="6151" max="6402" width="9" style="109"/>
    <col min="6403" max="6404" width="0" style="109" hidden="1" customWidth="1"/>
    <col min="6405" max="6405" width="58.5" style="109" customWidth="1"/>
    <col min="6406" max="6406" width="26.1640625" style="109" customWidth="1"/>
    <col min="6407" max="6658" width="9" style="109"/>
    <col min="6659" max="6660" width="0" style="109" hidden="1" customWidth="1"/>
    <col min="6661" max="6661" width="58.5" style="109" customWidth="1"/>
    <col min="6662" max="6662" width="26.1640625" style="109" customWidth="1"/>
    <col min="6663" max="6914" width="9" style="109"/>
    <col min="6915" max="6916" width="0" style="109" hidden="1" customWidth="1"/>
    <col min="6917" max="6917" width="58.5" style="109" customWidth="1"/>
    <col min="6918" max="6918" width="26.1640625" style="109" customWidth="1"/>
    <col min="6919" max="7170" width="9" style="109"/>
    <col min="7171" max="7172" width="0" style="109" hidden="1" customWidth="1"/>
    <col min="7173" max="7173" width="58.5" style="109" customWidth="1"/>
    <col min="7174" max="7174" width="26.1640625" style="109" customWidth="1"/>
    <col min="7175" max="7426" width="9" style="109"/>
    <col min="7427" max="7428" width="0" style="109" hidden="1" customWidth="1"/>
    <col min="7429" max="7429" width="58.5" style="109" customWidth="1"/>
    <col min="7430" max="7430" width="26.1640625" style="109" customWidth="1"/>
    <col min="7431" max="7682" width="9" style="109"/>
    <col min="7683" max="7684" width="0" style="109" hidden="1" customWidth="1"/>
    <col min="7685" max="7685" width="58.5" style="109" customWidth="1"/>
    <col min="7686" max="7686" width="26.1640625" style="109" customWidth="1"/>
    <col min="7687" max="7938" width="9" style="109"/>
    <col min="7939" max="7940" width="0" style="109" hidden="1" customWidth="1"/>
    <col min="7941" max="7941" width="58.5" style="109" customWidth="1"/>
    <col min="7942" max="7942" width="26.1640625" style="109" customWidth="1"/>
    <col min="7943" max="8194" width="9" style="109"/>
    <col min="8195" max="8196" width="0" style="109" hidden="1" customWidth="1"/>
    <col min="8197" max="8197" width="58.5" style="109" customWidth="1"/>
    <col min="8198" max="8198" width="26.1640625" style="109" customWidth="1"/>
    <col min="8199" max="8450" width="9" style="109"/>
    <col min="8451" max="8452" width="0" style="109" hidden="1" customWidth="1"/>
    <col min="8453" max="8453" width="58.5" style="109" customWidth="1"/>
    <col min="8454" max="8454" width="26.1640625" style="109" customWidth="1"/>
    <col min="8455" max="8706" width="9" style="109"/>
    <col min="8707" max="8708" width="0" style="109" hidden="1" customWidth="1"/>
    <col min="8709" max="8709" width="58.5" style="109" customWidth="1"/>
    <col min="8710" max="8710" width="26.1640625" style="109" customWidth="1"/>
    <col min="8711" max="8962" width="9" style="109"/>
    <col min="8963" max="8964" width="0" style="109" hidden="1" customWidth="1"/>
    <col min="8965" max="8965" width="58.5" style="109" customWidth="1"/>
    <col min="8966" max="8966" width="26.1640625" style="109" customWidth="1"/>
    <col min="8967" max="9218" width="9" style="109"/>
    <col min="9219" max="9220" width="0" style="109" hidden="1" customWidth="1"/>
    <col min="9221" max="9221" width="58.5" style="109" customWidth="1"/>
    <col min="9222" max="9222" width="26.1640625" style="109" customWidth="1"/>
    <col min="9223" max="9474" width="9" style="109"/>
    <col min="9475" max="9476" width="0" style="109" hidden="1" customWidth="1"/>
    <col min="9477" max="9477" width="58.5" style="109" customWidth="1"/>
    <col min="9478" max="9478" width="26.1640625" style="109" customWidth="1"/>
    <col min="9479" max="9730" width="9" style="109"/>
    <col min="9731" max="9732" width="0" style="109" hidden="1" customWidth="1"/>
    <col min="9733" max="9733" width="58.5" style="109" customWidth="1"/>
    <col min="9734" max="9734" width="26.1640625" style="109" customWidth="1"/>
    <col min="9735" max="9986" width="9" style="109"/>
    <col min="9987" max="9988" width="0" style="109" hidden="1" customWidth="1"/>
    <col min="9989" max="9989" width="58.5" style="109" customWidth="1"/>
    <col min="9990" max="9990" width="26.1640625" style="109" customWidth="1"/>
    <col min="9991" max="10242" width="9" style="109"/>
    <col min="10243" max="10244" width="0" style="109" hidden="1" customWidth="1"/>
    <col min="10245" max="10245" width="58.5" style="109" customWidth="1"/>
    <col min="10246" max="10246" width="26.1640625" style="109" customWidth="1"/>
    <col min="10247" max="10498" width="9" style="109"/>
    <col min="10499" max="10500" width="0" style="109" hidden="1" customWidth="1"/>
    <col min="10501" max="10501" width="58.5" style="109" customWidth="1"/>
    <col min="10502" max="10502" width="26.1640625" style="109" customWidth="1"/>
    <col min="10503" max="10754" width="9" style="109"/>
    <col min="10755" max="10756" width="0" style="109" hidden="1" customWidth="1"/>
    <col min="10757" max="10757" width="58.5" style="109" customWidth="1"/>
    <col min="10758" max="10758" width="26.1640625" style="109" customWidth="1"/>
    <col min="10759" max="11010" width="9" style="109"/>
    <col min="11011" max="11012" width="0" style="109" hidden="1" customWidth="1"/>
    <col min="11013" max="11013" width="58.5" style="109" customWidth="1"/>
    <col min="11014" max="11014" width="26.1640625" style="109" customWidth="1"/>
    <col min="11015" max="11266" width="9" style="109"/>
    <col min="11267" max="11268" width="0" style="109" hidden="1" customWidth="1"/>
    <col min="11269" max="11269" width="58.5" style="109" customWidth="1"/>
    <col min="11270" max="11270" width="26.1640625" style="109" customWidth="1"/>
    <col min="11271" max="11522" width="9" style="109"/>
    <col min="11523" max="11524" width="0" style="109" hidden="1" customWidth="1"/>
    <col min="11525" max="11525" width="58.5" style="109" customWidth="1"/>
    <col min="11526" max="11526" width="26.1640625" style="109" customWidth="1"/>
    <col min="11527" max="11778" width="9" style="109"/>
    <col min="11779" max="11780" width="0" style="109" hidden="1" customWidth="1"/>
    <col min="11781" max="11781" width="58.5" style="109" customWidth="1"/>
    <col min="11782" max="11782" width="26.1640625" style="109" customWidth="1"/>
    <col min="11783" max="12034" width="9" style="109"/>
    <col min="12035" max="12036" width="0" style="109" hidden="1" customWidth="1"/>
    <col min="12037" max="12037" width="58.5" style="109" customWidth="1"/>
    <col min="12038" max="12038" width="26.1640625" style="109" customWidth="1"/>
    <col min="12039" max="12290" width="9" style="109"/>
    <col min="12291" max="12292" width="0" style="109" hidden="1" customWidth="1"/>
    <col min="12293" max="12293" width="58.5" style="109" customWidth="1"/>
    <col min="12294" max="12294" width="26.1640625" style="109" customWidth="1"/>
    <col min="12295" max="12546" width="9" style="109"/>
    <col min="12547" max="12548" width="0" style="109" hidden="1" customWidth="1"/>
    <col min="12549" max="12549" width="58.5" style="109" customWidth="1"/>
    <col min="12550" max="12550" width="26.1640625" style="109" customWidth="1"/>
    <col min="12551" max="12802" width="9" style="109"/>
    <col min="12803" max="12804" width="0" style="109" hidden="1" customWidth="1"/>
    <col min="12805" max="12805" width="58.5" style="109" customWidth="1"/>
    <col min="12806" max="12806" width="26.1640625" style="109" customWidth="1"/>
    <col min="12807" max="13058" width="9" style="109"/>
    <col min="13059" max="13060" width="0" style="109" hidden="1" customWidth="1"/>
    <col min="13061" max="13061" width="58.5" style="109" customWidth="1"/>
    <col min="13062" max="13062" width="26.1640625" style="109" customWidth="1"/>
    <col min="13063" max="13314" width="9" style="109"/>
    <col min="13315" max="13316" width="0" style="109" hidden="1" customWidth="1"/>
    <col min="13317" max="13317" width="58.5" style="109" customWidth="1"/>
    <col min="13318" max="13318" width="26.1640625" style="109" customWidth="1"/>
    <col min="13319" max="13570" width="9" style="109"/>
    <col min="13571" max="13572" width="0" style="109" hidden="1" customWidth="1"/>
    <col min="13573" max="13573" width="58.5" style="109" customWidth="1"/>
    <col min="13574" max="13574" width="26.1640625" style="109" customWidth="1"/>
    <col min="13575" max="13826" width="9" style="109"/>
    <col min="13827" max="13828" width="0" style="109" hidden="1" customWidth="1"/>
    <col min="13829" max="13829" width="58.5" style="109" customWidth="1"/>
    <col min="13830" max="13830" width="26.1640625" style="109" customWidth="1"/>
    <col min="13831" max="14082" width="9" style="109"/>
    <col min="14083" max="14084" width="0" style="109" hidden="1" customWidth="1"/>
    <col min="14085" max="14085" width="58.5" style="109" customWidth="1"/>
    <col min="14086" max="14086" width="26.1640625" style="109" customWidth="1"/>
    <col min="14087" max="14338" width="9" style="109"/>
    <col min="14339" max="14340" width="0" style="109" hidden="1" customWidth="1"/>
    <col min="14341" max="14341" width="58.5" style="109" customWidth="1"/>
    <col min="14342" max="14342" width="26.1640625" style="109" customWidth="1"/>
    <col min="14343" max="14594" width="9" style="109"/>
    <col min="14595" max="14596" width="0" style="109" hidden="1" customWidth="1"/>
    <col min="14597" max="14597" width="58.5" style="109" customWidth="1"/>
    <col min="14598" max="14598" width="26.1640625" style="109" customWidth="1"/>
    <col min="14599" max="14850" width="9" style="109"/>
    <col min="14851" max="14852" width="0" style="109" hidden="1" customWidth="1"/>
    <col min="14853" max="14853" width="58.5" style="109" customWidth="1"/>
    <col min="14854" max="14854" width="26.1640625" style="109" customWidth="1"/>
    <col min="14855" max="15106" width="9" style="109"/>
    <col min="15107" max="15108" width="0" style="109" hidden="1" customWidth="1"/>
    <col min="15109" max="15109" width="58.5" style="109" customWidth="1"/>
    <col min="15110" max="15110" width="26.1640625" style="109" customWidth="1"/>
    <col min="15111" max="15362" width="9" style="109"/>
    <col min="15363" max="15364" width="0" style="109" hidden="1" customWidth="1"/>
    <col min="15365" max="15365" width="58.5" style="109" customWidth="1"/>
    <col min="15366" max="15366" width="26.1640625" style="109" customWidth="1"/>
    <col min="15367" max="15618" width="9" style="109"/>
    <col min="15619" max="15620" width="0" style="109" hidden="1" customWidth="1"/>
    <col min="15621" max="15621" width="58.5" style="109" customWidth="1"/>
    <col min="15622" max="15622" width="26.1640625" style="109" customWidth="1"/>
    <col min="15623" max="15874" width="9" style="109"/>
    <col min="15875" max="15876" width="0" style="109" hidden="1" customWidth="1"/>
    <col min="15877" max="15877" width="58.5" style="109" customWidth="1"/>
    <col min="15878" max="15878" width="26.1640625" style="109" customWidth="1"/>
    <col min="15879" max="16130" width="9" style="109"/>
    <col min="16131" max="16132" width="0" style="109" hidden="1" customWidth="1"/>
    <col min="16133" max="16133" width="58.5" style="109" customWidth="1"/>
    <col min="16134" max="16134" width="26.1640625" style="109" customWidth="1"/>
    <col min="16135" max="16384" width="9" style="109"/>
  </cols>
  <sheetData>
    <row r="1" spans="1:6" ht="26">
      <c r="C1" s="680" t="s">
        <v>389</v>
      </c>
      <c r="D1" s="680"/>
      <c r="E1" s="680"/>
      <c r="F1" s="680"/>
    </row>
    <row r="2" spans="1:6" ht="28">
      <c r="C2" s="681" t="s">
        <v>284</v>
      </c>
      <c r="D2" s="681"/>
      <c r="E2" s="681"/>
      <c r="F2" s="681"/>
    </row>
    <row r="3" spans="1:6" ht="17">
      <c r="C3" s="682" t="s">
        <v>258</v>
      </c>
      <c r="D3" s="682"/>
      <c r="E3" s="682"/>
      <c r="F3" s="682"/>
    </row>
    <row r="4" spans="1:6" ht="16" thickBot="1">
      <c r="C4" s="110"/>
      <c r="D4" s="109"/>
      <c r="E4" s="109"/>
      <c r="F4" s="109" t="s">
        <v>285</v>
      </c>
    </row>
    <row r="5" spans="1:6" ht="30">
      <c r="B5" s="109" t="s">
        <v>259</v>
      </c>
      <c r="C5" s="111" t="s">
        <v>260</v>
      </c>
      <c r="D5" s="59" t="s">
        <v>42</v>
      </c>
      <c r="E5" s="59" t="s">
        <v>44</v>
      </c>
      <c r="F5" s="60" t="s">
        <v>162</v>
      </c>
    </row>
    <row r="6" spans="1:6">
      <c r="C6" s="112" t="s">
        <v>1023</v>
      </c>
      <c r="D6" s="326">
        <v>335463</v>
      </c>
      <c r="E6" s="326">
        <v>342230</v>
      </c>
      <c r="F6" s="314">
        <f>E6/D6*100</f>
        <v>102.01721203232547</v>
      </c>
    </row>
    <row r="7" spans="1:6">
      <c r="A7" s="109">
        <v>3</v>
      </c>
      <c r="B7" s="109">
        <v>501</v>
      </c>
      <c r="C7" s="327" t="s">
        <v>261</v>
      </c>
      <c r="D7" s="326">
        <v>176530</v>
      </c>
      <c r="E7" s="326">
        <v>84156</v>
      </c>
      <c r="F7" s="314">
        <f t="shared" ref="F7:F31" si="0">E7/D7*100</f>
        <v>47.672350308729392</v>
      </c>
    </row>
    <row r="8" spans="1:6">
      <c r="A8" s="109">
        <v>5</v>
      </c>
      <c r="B8" s="109">
        <v>50101</v>
      </c>
      <c r="C8" s="328" t="s">
        <v>262</v>
      </c>
      <c r="D8" s="326">
        <v>95434</v>
      </c>
      <c r="E8" s="326">
        <v>42659</v>
      </c>
      <c r="F8" s="314">
        <f t="shared" si="0"/>
        <v>44.700002095689165</v>
      </c>
    </row>
    <row r="9" spans="1:6">
      <c r="A9" s="109">
        <v>5</v>
      </c>
      <c r="B9" s="109">
        <v>50102</v>
      </c>
      <c r="C9" s="328" t="s">
        <v>263</v>
      </c>
      <c r="D9" s="326">
        <v>43912</v>
      </c>
      <c r="E9" s="326">
        <v>12800</v>
      </c>
      <c r="F9" s="314">
        <f t="shared" si="0"/>
        <v>29.149207505920931</v>
      </c>
    </row>
    <row r="10" spans="1:6">
      <c r="A10" s="109">
        <v>5</v>
      </c>
      <c r="B10" s="109">
        <v>50103</v>
      </c>
      <c r="C10" s="328" t="s">
        <v>264</v>
      </c>
      <c r="D10" s="326">
        <v>19181</v>
      </c>
      <c r="E10" s="326">
        <v>3495</v>
      </c>
      <c r="F10" s="314">
        <f t="shared" si="0"/>
        <v>18.221156352640634</v>
      </c>
    </row>
    <row r="11" spans="1:6">
      <c r="A11" s="109">
        <v>5</v>
      </c>
      <c r="B11" s="109">
        <v>50199</v>
      </c>
      <c r="C11" s="328" t="s">
        <v>265</v>
      </c>
      <c r="D11" s="326">
        <v>18003</v>
      </c>
      <c r="E11" s="326">
        <v>25202</v>
      </c>
      <c r="F11" s="314">
        <f t="shared" si="0"/>
        <v>139.98777981447537</v>
      </c>
    </row>
    <row r="12" spans="1:6">
      <c r="A12" s="109">
        <v>3</v>
      </c>
      <c r="B12" s="109">
        <v>502</v>
      </c>
      <c r="C12" s="327" t="s">
        <v>266</v>
      </c>
      <c r="D12" s="326">
        <v>81459</v>
      </c>
      <c r="E12" s="326">
        <v>40028</v>
      </c>
      <c r="F12" s="314">
        <f t="shared" si="0"/>
        <v>49.138830577345658</v>
      </c>
    </row>
    <row r="13" spans="1:6">
      <c r="A13" s="109">
        <v>5</v>
      </c>
      <c r="B13" s="109">
        <v>50201</v>
      </c>
      <c r="C13" s="328" t="s">
        <v>267</v>
      </c>
      <c r="D13" s="326">
        <v>7000</v>
      </c>
      <c r="E13" s="326">
        <v>21389</v>
      </c>
      <c r="F13" s="314">
        <f t="shared" si="0"/>
        <v>305.55714285714288</v>
      </c>
    </row>
    <row r="14" spans="1:6">
      <c r="A14" s="109">
        <v>5</v>
      </c>
      <c r="B14" s="109">
        <v>50202</v>
      </c>
      <c r="C14" s="328" t="s">
        <v>268</v>
      </c>
      <c r="D14" s="326">
        <v>96</v>
      </c>
      <c r="E14" s="326"/>
      <c r="F14" s="314">
        <f t="shared" si="0"/>
        <v>0</v>
      </c>
    </row>
    <row r="15" spans="1:6">
      <c r="A15" s="109">
        <v>5</v>
      </c>
      <c r="B15" s="109">
        <v>50203</v>
      </c>
      <c r="C15" s="328" t="s">
        <v>269</v>
      </c>
      <c r="D15" s="326">
        <v>552</v>
      </c>
      <c r="E15" s="326"/>
      <c r="F15" s="314">
        <f t="shared" si="0"/>
        <v>0</v>
      </c>
    </row>
    <row r="16" spans="1:6">
      <c r="A16" s="109">
        <v>5</v>
      </c>
      <c r="B16" s="109">
        <v>50204</v>
      </c>
      <c r="C16" s="328" t="s">
        <v>270</v>
      </c>
      <c r="D16" s="326">
        <v>1310</v>
      </c>
      <c r="E16" s="326"/>
      <c r="F16" s="314">
        <f t="shared" si="0"/>
        <v>0</v>
      </c>
    </row>
    <row r="17" spans="1:6">
      <c r="A17" s="109">
        <v>5</v>
      </c>
      <c r="B17" s="109">
        <v>50205</v>
      </c>
      <c r="C17" s="328" t="s">
        <v>271</v>
      </c>
      <c r="D17" s="326">
        <v>524</v>
      </c>
      <c r="E17" s="326">
        <v>16930</v>
      </c>
      <c r="F17" s="314">
        <f t="shared" si="0"/>
        <v>3230.9160305343512</v>
      </c>
    </row>
    <row r="18" spans="1:6">
      <c r="A18" s="109">
        <v>5</v>
      </c>
      <c r="B18" s="109">
        <v>50206</v>
      </c>
      <c r="C18" s="328" t="s">
        <v>272</v>
      </c>
      <c r="D18" s="326">
        <v>160</v>
      </c>
      <c r="E18" s="326"/>
      <c r="F18" s="314">
        <f t="shared" si="0"/>
        <v>0</v>
      </c>
    </row>
    <row r="19" spans="1:6">
      <c r="A19" s="109">
        <v>5</v>
      </c>
      <c r="B19" s="109">
        <v>50207</v>
      </c>
      <c r="C19" s="328" t="s">
        <v>273</v>
      </c>
      <c r="D19" s="326">
        <v>1907</v>
      </c>
      <c r="E19" s="326">
        <v>1458</v>
      </c>
      <c r="F19" s="314">
        <f t="shared" si="0"/>
        <v>76.455165180912431</v>
      </c>
    </row>
    <row r="20" spans="1:6">
      <c r="A20" s="109">
        <v>5</v>
      </c>
      <c r="B20" s="109">
        <v>50208</v>
      </c>
      <c r="C20" s="328" t="s">
        <v>274</v>
      </c>
      <c r="D20" s="326">
        <v>2384</v>
      </c>
      <c r="E20" s="326"/>
      <c r="F20" s="314">
        <f t="shared" si="0"/>
        <v>0</v>
      </c>
    </row>
    <row r="21" spans="1:6">
      <c r="A21" s="109">
        <v>5</v>
      </c>
      <c r="B21" s="109">
        <v>50209</v>
      </c>
      <c r="C21" s="328" t="s">
        <v>275</v>
      </c>
      <c r="D21" s="326">
        <v>67526</v>
      </c>
      <c r="E21" s="326">
        <v>251</v>
      </c>
      <c r="F21" s="314">
        <f t="shared" si="0"/>
        <v>0.37170867517696887</v>
      </c>
    </row>
    <row r="22" spans="1:6">
      <c r="A22" s="109">
        <v>5</v>
      </c>
      <c r="B22" s="109">
        <v>50299</v>
      </c>
      <c r="C22" s="327" t="s">
        <v>276</v>
      </c>
      <c r="D22" s="326">
        <v>1656</v>
      </c>
      <c r="E22" s="326">
        <v>0</v>
      </c>
      <c r="F22" s="314">
        <f t="shared" si="0"/>
        <v>0</v>
      </c>
    </row>
    <row r="23" spans="1:6">
      <c r="A23" s="109">
        <v>3</v>
      </c>
      <c r="B23" s="109">
        <v>503</v>
      </c>
      <c r="C23" s="328" t="s">
        <v>277</v>
      </c>
      <c r="D23" s="326">
        <v>1656</v>
      </c>
      <c r="E23" s="326"/>
      <c r="F23" s="314">
        <f t="shared" si="0"/>
        <v>0</v>
      </c>
    </row>
    <row r="24" spans="1:6">
      <c r="A24" s="109">
        <v>5</v>
      </c>
      <c r="B24" s="109">
        <v>50303</v>
      </c>
      <c r="C24" s="327" t="s">
        <v>1024</v>
      </c>
      <c r="D24" s="326">
        <v>59002</v>
      </c>
      <c r="E24" s="326">
        <v>183832</v>
      </c>
      <c r="F24" s="314">
        <f t="shared" si="0"/>
        <v>311.56909935256436</v>
      </c>
    </row>
    <row r="25" spans="1:6">
      <c r="A25" s="109">
        <v>5</v>
      </c>
      <c r="B25" s="109">
        <v>50306</v>
      </c>
      <c r="C25" s="328" t="s">
        <v>1025</v>
      </c>
      <c r="D25" s="326">
        <v>58995</v>
      </c>
      <c r="E25" s="326">
        <v>154387</v>
      </c>
      <c r="F25" s="314">
        <f t="shared" si="0"/>
        <v>261.69505890329685</v>
      </c>
    </row>
    <row r="26" spans="1:6">
      <c r="A26" s="109">
        <v>5</v>
      </c>
      <c r="B26" s="109">
        <v>50399</v>
      </c>
      <c r="C26" s="328" t="s">
        <v>1026</v>
      </c>
      <c r="D26" s="326">
        <v>7</v>
      </c>
      <c r="E26" s="326">
        <v>29445</v>
      </c>
      <c r="F26" s="314">
        <f t="shared" si="0"/>
        <v>420642.85714285716</v>
      </c>
    </row>
    <row r="27" spans="1:6">
      <c r="A27" s="109">
        <v>3</v>
      </c>
      <c r="B27" s="109">
        <v>599</v>
      </c>
      <c r="C27" s="327" t="s">
        <v>278</v>
      </c>
      <c r="D27" s="326">
        <v>16816</v>
      </c>
      <c r="E27" s="326">
        <v>34214</v>
      </c>
      <c r="F27" s="314">
        <f t="shared" si="0"/>
        <v>203.46098953377734</v>
      </c>
    </row>
    <row r="28" spans="1:6">
      <c r="A28" s="109">
        <v>5</v>
      </c>
      <c r="B28" s="109">
        <v>59907</v>
      </c>
      <c r="C28" s="328" t="s">
        <v>279</v>
      </c>
      <c r="D28" s="326">
        <v>8672</v>
      </c>
      <c r="E28" s="326">
        <v>7673</v>
      </c>
      <c r="F28" s="314">
        <f t="shared" si="0"/>
        <v>88.480166051660518</v>
      </c>
    </row>
    <row r="29" spans="1:6">
      <c r="C29" s="328" t="s">
        <v>280</v>
      </c>
      <c r="D29" s="326">
        <v>1359</v>
      </c>
      <c r="E29" s="326">
        <v>54</v>
      </c>
      <c r="F29" s="314">
        <f t="shared" si="0"/>
        <v>3.9735099337748347</v>
      </c>
    </row>
    <row r="30" spans="1:6">
      <c r="C30" s="328" t="s">
        <v>281</v>
      </c>
      <c r="D30" s="326">
        <v>552</v>
      </c>
      <c r="E30" s="326">
        <v>931</v>
      </c>
      <c r="F30" s="314">
        <f t="shared" si="0"/>
        <v>168.65942028985506</v>
      </c>
    </row>
    <row r="31" spans="1:6">
      <c r="A31" s="109">
        <v>5</v>
      </c>
      <c r="B31" s="109">
        <v>50901</v>
      </c>
      <c r="C31" s="328" t="s">
        <v>282</v>
      </c>
      <c r="D31" s="326">
        <v>6233</v>
      </c>
      <c r="E31" s="326">
        <v>25556</v>
      </c>
      <c r="F31" s="314">
        <f t="shared" si="0"/>
        <v>410.01123054708808</v>
      </c>
    </row>
    <row r="32" spans="1:6">
      <c r="A32" s="109">
        <v>0</v>
      </c>
      <c r="C32" s="683" t="s">
        <v>283</v>
      </c>
      <c r="D32" s="683"/>
      <c r="E32" s="683"/>
      <c r="F32" s="683"/>
    </row>
  </sheetData>
  <mergeCells count="4">
    <mergeCell ref="C1:F1"/>
    <mergeCell ref="C2:F2"/>
    <mergeCell ref="C3:F3"/>
    <mergeCell ref="C32:F32"/>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T57"/>
  <sheetViews>
    <sheetView showGridLines="0" showZeros="0" zoomScale="115" zoomScaleNormal="115" workbookViewId="0">
      <selection activeCell="G11" sqref="G11"/>
    </sheetView>
  </sheetViews>
  <sheetFormatPr baseColWidth="10" defaultColWidth="6.6640625" defaultRowHeight="13"/>
  <cols>
    <col min="1" max="1" width="35.6640625" style="14" customWidth="1"/>
    <col min="2" max="4" width="15.6640625" style="14" customWidth="1"/>
    <col min="5" max="7" width="9" style="14" customWidth="1"/>
    <col min="8" max="8" width="5.6640625" style="14" customWidth="1"/>
    <col min="9" max="9" width="0.6640625" style="14" customWidth="1"/>
    <col min="10" max="10" width="10.1640625" style="14" customWidth="1"/>
    <col min="11" max="11" width="5.83203125" style="14" customWidth="1"/>
    <col min="12" max="16384" width="6.6640625" style="14"/>
  </cols>
  <sheetData>
    <row r="1" spans="1:254" ht="19.5" customHeight="1">
      <c r="A1" s="13" t="s">
        <v>239</v>
      </c>
    </row>
    <row r="2" spans="1:254" s="22" customFormat="1" ht="33" customHeight="1">
      <c r="A2" s="667" t="s">
        <v>205</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row>
    <row r="3" spans="1:254" s="24" customFormat="1" ht="19.5" customHeight="1" thickBot="1">
      <c r="A3" s="23"/>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row>
    <row r="4" spans="1:254" s="25" customFormat="1" ht="32.25" customHeight="1">
      <c r="A4" s="58" t="s">
        <v>89</v>
      </c>
      <c r="B4" s="59" t="s">
        <v>42</v>
      </c>
      <c r="C4" s="59" t="s">
        <v>44</v>
      </c>
      <c r="D4" s="60" t="s">
        <v>164</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row>
    <row r="5" spans="1:254" s="19" customFormat="1" ht="25" customHeight="1">
      <c r="A5" s="340" t="s">
        <v>1077</v>
      </c>
      <c r="B5" s="343">
        <f>B6+B48+B52+B55+B57</f>
        <v>610399</v>
      </c>
      <c r="C5" s="347">
        <f>C6+C48+C52+C55+C57+C56</f>
        <v>766598</v>
      </c>
      <c r="D5" s="341">
        <f>C5/B5*100</f>
        <v>125.58965529104734</v>
      </c>
    </row>
    <row r="6" spans="1:254" s="19" customFormat="1" ht="25" customHeight="1">
      <c r="A6" s="329" t="s">
        <v>1027</v>
      </c>
      <c r="B6" s="330">
        <f>B7+B12+B30</f>
        <v>364999</v>
      </c>
      <c r="C6" s="349">
        <f>C7+C12+C30</f>
        <v>312282</v>
      </c>
      <c r="D6" s="341">
        <f t="shared" ref="D6:D57" si="0">C6/B6*100</f>
        <v>85.55694673136091</v>
      </c>
    </row>
    <row r="7" spans="1:254" s="19" customFormat="1" ht="25" customHeight="1">
      <c r="A7" s="331" t="s">
        <v>1028</v>
      </c>
      <c r="B7" s="344">
        <f>SUM(B8:B11)</f>
        <v>34696</v>
      </c>
      <c r="C7" s="344">
        <f>SUM(C8:C11)</f>
        <v>34696</v>
      </c>
      <c r="D7" s="341">
        <f t="shared" si="0"/>
        <v>100</v>
      </c>
    </row>
    <row r="8" spans="1:254" s="19" customFormat="1" ht="25" customHeight="1">
      <c r="A8" s="333" t="s">
        <v>1029</v>
      </c>
      <c r="B8" s="345">
        <v>1775</v>
      </c>
      <c r="C8" s="345">
        <v>1775</v>
      </c>
      <c r="D8" s="345">
        <f t="shared" si="0"/>
        <v>100</v>
      </c>
    </row>
    <row r="9" spans="1:254" s="19" customFormat="1" ht="25" customHeight="1">
      <c r="A9" s="333" t="s">
        <v>1030</v>
      </c>
      <c r="B9" s="345">
        <v>5118</v>
      </c>
      <c r="C9" s="345">
        <v>5118</v>
      </c>
      <c r="D9" s="345">
        <f t="shared" si="0"/>
        <v>100</v>
      </c>
    </row>
    <row r="10" spans="1:254" s="19" customFormat="1" ht="25" customHeight="1">
      <c r="A10" s="333" t="s">
        <v>1031</v>
      </c>
      <c r="B10" s="345">
        <v>25784</v>
      </c>
      <c r="C10" s="345">
        <v>25784</v>
      </c>
      <c r="D10" s="345">
        <f t="shared" si="0"/>
        <v>100</v>
      </c>
    </row>
    <row r="11" spans="1:254" s="19" customFormat="1" ht="25" customHeight="1">
      <c r="A11" s="333" t="s">
        <v>1032</v>
      </c>
      <c r="B11" s="345">
        <v>2019</v>
      </c>
      <c r="C11" s="345">
        <v>2019</v>
      </c>
      <c r="D11" s="345">
        <f t="shared" si="0"/>
        <v>100</v>
      </c>
    </row>
    <row r="12" spans="1:254" s="19" customFormat="1" ht="25" customHeight="1">
      <c r="A12" s="331" t="s">
        <v>1033</v>
      </c>
      <c r="B12" s="344">
        <f>SUM(B13:B29)</f>
        <v>247747</v>
      </c>
      <c r="C12" s="344">
        <f>SUM(C13:C29)</f>
        <v>199842</v>
      </c>
      <c r="D12" s="341">
        <f t="shared" si="0"/>
        <v>80.663741639656578</v>
      </c>
    </row>
    <row r="13" spans="1:254" s="19" customFormat="1" ht="25" customHeight="1">
      <c r="A13" s="333" t="s">
        <v>1034</v>
      </c>
      <c r="B13" s="345">
        <v>1643</v>
      </c>
      <c r="C13" s="345">
        <v>987</v>
      </c>
      <c r="D13" s="342">
        <f t="shared" si="0"/>
        <v>60.073037127206334</v>
      </c>
    </row>
    <row r="14" spans="1:254" s="19" customFormat="1" ht="25" customHeight="1">
      <c r="A14" s="333" t="s">
        <v>1035</v>
      </c>
      <c r="B14" s="345">
        <v>29779</v>
      </c>
      <c r="C14" s="345">
        <v>29898</v>
      </c>
      <c r="D14" s="342">
        <f t="shared" si="0"/>
        <v>100.39961046374961</v>
      </c>
    </row>
    <row r="15" spans="1:254" s="19" customFormat="1" ht="25" customHeight="1">
      <c r="A15" s="333" t="s">
        <v>1036</v>
      </c>
      <c r="B15" s="345">
        <v>23117</v>
      </c>
      <c r="C15" s="345">
        <v>23117</v>
      </c>
      <c r="D15" s="345">
        <f t="shared" si="0"/>
        <v>100</v>
      </c>
    </row>
    <row r="16" spans="1:254" s="19" customFormat="1" ht="25" customHeight="1">
      <c r="A16" s="333" t="s">
        <v>1037</v>
      </c>
      <c r="B16" s="345">
        <v>1328</v>
      </c>
      <c r="C16" s="345">
        <v>1305</v>
      </c>
      <c r="D16" s="342">
        <f t="shared" si="0"/>
        <v>98.268072289156621</v>
      </c>
    </row>
    <row r="17" spans="1:4" s="19" customFormat="1" ht="25" customHeight="1">
      <c r="A17" s="335" t="s">
        <v>1038</v>
      </c>
      <c r="B17" s="345">
        <v>3534</v>
      </c>
      <c r="C17" s="345">
        <v>931</v>
      </c>
      <c r="D17" s="342">
        <f t="shared" si="0"/>
        <v>26.344086021505376</v>
      </c>
    </row>
    <row r="18" spans="1:4" s="19" customFormat="1" ht="25" customHeight="1">
      <c r="A18" s="333" t="s">
        <v>1039</v>
      </c>
      <c r="B18" s="345">
        <v>17622</v>
      </c>
      <c r="C18" s="345">
        <v>18531</v>
      </c>
      <c r="D18" s="342">
        <f t="shared" si="0"/>
        <v>105.15832482124617</v>
      </c>
    </row>
    <row r="19" spans="1:4" s="19" customFormat="1" ht="25" customHeight="1">
      <c r="A19" s="333" t="s">
        <v>1040</v>
      </c>
      <c r="B19" s="345">
        <v>1508</v>
      </c>
      <c r="C19" s="345">
        <v>2421</v>
      </c>
      <c r="D19" s="342">
        <f t="shared" si="0"/>
        <v>160.54376657824935</v>
      </c>
    </row>
    <row r="20" spans="1:4" s="19" customFormat="1" ht="25" customHeight="1">
      <c r="A20" s="333" t="s">
        <v>1041</v>
      </c>
      <c r="B20" s="345">
        <v>10791</v>
      </c>
      <c r="C20" s="345">
        <v>16807</v>
      </c>
      <c r="D20" s="342">
        <f t="shared" si="0"/>
        <v>155.75016217218052</v>
      </c>
    </row>
    <row r="21" spans="1:4" s="19" customFormat="1" ht="25" customHeight="1">
      <c r="A21" s="333" t="s">
        <v>1042</v>
      </c>
      <c r="B21" s="345">
        <v>3380</v>
      </c>
      <c r="C21" s="345">
        <v>3455</v>
      </c>
      <c r="D21" s="342">
        <f t="shared" si="0"/>
        <v>102.21893491124261</v>
      </c>
    </row>
    <row r="22" spans="1:4" s="19" customFormat="1" ht="25" customHeight="1">
      <c r="A22" s="333" t="s">
        <v>1043</v>
      </c>
      <c r="B22" s="345">
        <v>20891</v>
      </c>
      <c r="C22" s="345">
        <v>23204</v>
      </c>
      <c r="D22" s="342">
        <f t="shared" si="0"/>
        <v>111.07175338662583</v>
      </c>
    </row>
    <row r="23" spans="1:4" s="19" customFormat="1" ht="25" customHeight="1">
      <c r="A23" s="333" t="s">
        <v>1044</v>
      </c>
      <c r="B23" s="345">
        <v>392</v>
      </c>
      <c r="C23" s="345">
        <v>520</v>
      </c>
      <c r="D23" s="342">
        <f t="shared" si="0"/>
        <v>132.65306122448979</v>
      </c>
    </row>
    <row r="24" spans="1:4" s="19" customFormat="1" ht="25" customHeight="1">
      <c r="A24" s="333" t="s">
        <v>1045</v>
      </c>
      <c r="B24" s="345">
        <v>25797</v>
      </c>
      <c r="C24" s="345">
        <v>28760</v>
      </c>
      <c r="D24" s="342">
        <f t="shared" si="0"/>
        <v>111.48583168585495</v>
      </c>
    </row>
    <row r="25" spans="1:4" s="19" customFormat="1" ht="25" customHeight="1">
      <c r="A25" s="333" t="s">
        <v>1046</v>
      </c>
      <c r="B25" s="345">
        <v>48665</v>
      </c>
      <c r="C25" s="345">
        <v>19466</v>
      </c>
      <c r="D25" s="342">
        <f t="shared" si="0"/>
        <v>40</v>
      </c>
    </row>
    <row r="26" spans="1:4" s="19" customFormat="1" ht="25" customHeight="1">
      <c r="A26" s="333" t="s">
        <v>1047</v>
      </c>
      <c r="B26" s="345">
        <v>321</v>
      </c>
      <c r="C26" s="345">
        <v>812</v>
      </c>
      <c r="D26" s="342">
        <f t="shared" si="0"/>
        <v>252.95950155763239</v>
      </c>
    </row>
    <row r="27" spans="1:4" s="19" customFormat="1" ht="25" customHeight="1">
      <c r="A27" s="333" t="s">
        <v>1048</v>
      </c>
      <c r="B27" s="345">
        <v>11225</v>
      </c>
      <c r="C27" s="345">
        <v>13768</v>
      </c>
      <c r="D27" s="342">
        <f t="shared" si="0"/>
        <v>122.65478841870825</v>
      </c>
    </row>
    <row r="28" spans="1:4" s="19" customFormat="1" ht="25" customHeight="1">
      <c r="A28" s="333" t="s">
        <v>1049</v>
      </c>
      <c r="B28" s="345">
        <v>9131</v>
      </c>
      <c r="C28" s="345">
        <v>4037</v>
      </c>
      <c r="D28" s="342">
        <f t="shared" si="0"/>
        <v>44.212024969882819</v>
      </c>
    </row>
    <row r="29" spans="1:4" s="19" customFormat="1" ht="25" customHeight="1">
      <c r="A29" s="333" t="s">
        <v>1050</v>
      </c>
      <c r="B29" s="345">
        <v>38623</v>
      </c>
      <c r="C29" s="345">
        <f>46519-34696</f>
        <v>11823</v>
      </c>
      <c r="D29" s="342">
        <f t="shared" si="0"/>
        <v>30.611293788675141</v>
      </c>
    </row>
    <row r="30" spans="1:4" s="19" customFormat="1" ht="25" customHeight="1">
      <c r="A30" s="336" t="s">
        <v>1051</v>
      </c>
      <c r="B30" s="344">
        <f>SUM(B31:B47)</f>
        <v>82556</v>
      </c>
      <c r="C30" s="344">
        <f>SUM(C31:C47)</f>
        <v>77744</v>
      </c>
      <c r="D30" s="341">
        <f t="shared" si="0"/>
        <v>94.171229226222195</v>
      </c>
    </row>
    <row r="31" spans="1:4" s="19" customFormat="1" ht="25" customHeight="1">
      <c r="A31" s="337" t="s">
        <v>1052</v>
      </c>
      <c r="B31" s="345">
        <v>67</v>
      </c>
      <c r="C31" s="350">
        <v>60</v>
      </c>
      <c r="D31" s="342">
        <f t="shared" si="0"/>
        <v>89.552238805970148</v>
      </c>
    </row>
    <row r="32" spans="1:4" ht="25" customHeight="1">
      <c r="A32" s="337" t="s">
        <v>1053</v>
      </c>
      <c r="B32" s="345">
        <v>2149</v>
      </c>
      <c r="C32" s="350">
        <v>3339</v>
      </c>
      <c r="D32" s="342">
        <f t="shared" si="0"/>
        <v>155.37459283387622</v>
      </c>
    </row>
    <row r="33" spans="1:4" ht="25" customHeight="1">
      <c r="A33" s="337" t="s">
        <v>1054</v>
      </c>
      <c r="B33" s="345">
        <v>1097</v>
      </c>
      <c r="C33" s="350">
        <v>981</v>
      </c>
      <c r="D33" s="342">
        <f t="shared" si="0"/>
        <v>89.425706472196893</v>
      </c>
    </row>
    <row r="34" spans="1:4" ht="25" customHeight="1">
      <c r="A34" s="337" t="s">
        <v>1055</v>
      </c>
      <c r="B34" s="345">
        <v>5179</v>
      </c>
      <c r="C34" s="350">
        <f>7006+1652</f>
        <v>8658</v>
      </c>
      <c r="D34" s="342">
        <f t="shared" si="0"/>
        <v>167.17513033404131</v>
      </c>
    </row>
    <row r="35" spans="1:4" ht="25" customHeight="1">
      <c r="A35" s="337" t="s">
        <v>1056</v>
      </c>
      <c r="B35" s="345">
        <v>422</v>
      </c>
      <c r="C35" s="350"/>
      <c r="D35" s="342">
        <f t="shared" si="0"/>
        <v>0</v>
      </c>
    </row>
    <row r="36" spans="1:4" ht="25" customHeight="1">
      <c r="A36" s="337" t="s">
        <v>1057</v>
      </c>
      <c r="B36" s="345">
        <v>1981</v>
      </c>
      <c r="C36" s="350">
        <v>1029</v>
      </c>
      <c r="D36" s="342">
        <f t="shared" si="0"/>
        <v>51.943462897526501</v>
      </c>
    </row>
    <row r="37" spans="1:4" ht="25" customHeight="1">
      <c r="A37" s="337" t="s">
        <v>1058</v>
      </c>
      <c r="B37" s="345">
        <v>631</v>
      </c>
      <c r="C37" s="350">
        <v>558</v>
      </c>
      <c r="D37" s="342">
        <f t="shared" si="0"/>
        <v>88.431061806656103</v>
      </c>
    </row>
    <row r="38" spans="1:4" ht="25" customHeight="1">
      <c r="A38" s="337" t="s">
        <v>1059</v>
      </c>
      <c r="B38" s="345">
        <v>15860</v>
      </c>
      <c r="C38" s="350">
        <f>5428+1160+1680</f>
        <v>8268</v>
      </c>
      <c r="D38" s="342">
        <f t="shared" si="0"/>
        <v>52.131147540983605</v>
      </c>
    </row>
    <row r="39" spans="1:4" ht="25" customHeight="1">
      <c r="A39" s="337" t="s">
        <v>1060</v>
      </c>
      <c r="B39" s="345">
        <v>419</v>
      </c>
      <c r="C39" s="350">
        <f>2100+1523</f>
        <v>3623</v>
      </c>
      <c r="D39" s="342">
        <f t="shared" si="0"/>
        <v>864.67780429594279</v>
      </c>
    </row>
    <row r="40" spans="1:4" ht="25" customHeight="1">
      <c r="A40" s="337" t="s">
        <v>1061</v>
      </c>
      <c r="B40" s="345">
        <v>11496</v>
      </c>
      <c r="C40" s="350">
        <f>788+18836</f>
        <v>19624</v>
      </c>
      <c r="D40" s="342">
        <f t="shared" si="0"/>
        <v>170.70285316631873</v>
      </c>
    </row>
    <row r="41" spans="1:4" ht="25" customHeight="1">
      <c r="A41" s="337" t="s">
        <v>1062</v>
      </c>
      <c r="B41" s="345">
        <v>11171</v>
      </c>
      <c r="C41" s="350">
        <v>6543</v>
      </c>
      <c r="D41" s="342">
        <f t="shared" si="0"/>
        <v>58.571300689284755</v>
      </c>
    </row>
    <row r="42" spans="1:4" ht="25" customHeight="1">
      <c r="A42" s="337" t="s">
        <v>1063</v>
      </c>
      <c r="B42" s="345">
        <v>5283</v>
      </c>
      <c r="C42" s="350">
        <f>2947+2147</f>
        <v>5094</v>
      </c>
      <c r="D42" s="342">
        <f t="shared" si="0"/>
        <v>96.422487223168645</v>
      </c>
    </row>
    <row r="43" spans="1:4" ht="25" customHeight="1">
      <c r="A43" s="337" t="s">
        <v>1064</v>
      </c>
      <c r="B43" s="345">
        <v>2345</v>
      </c>
      <c r="C43" s="350">
        <f>35+2979</f>
        <v>3014</v>
      </c>
      <c r="D43" s="342">
        <f t="shared" si="0"/>
        <v>128.52878464818764</v>
      </c>
    </row>
    <row r="44" spans="1:4" ht="25" customHeight="1">
      <c r="A44" s="337" t="s">
        <v>1065</v>
      </c>
      <c r="B44" s="345">
        <v>152</v>
      </c>
      <c r="C44" s="350">
        <v>0</v>
      </c>
      <c r="D44" s="342">
        <f t="shared" si="0"/>
        <v>0</v>
      </c>
    </row>
    <row r="45" spans="1:4" ht="25" customHeight="1">
      <c r="A45" s="337" t="s">
        <v>1066</v>
      </c>
      <c r="B45" s="345">
        <v>7795</v>
      </c>
      <c r="C45" s="350">
        <v>4080</v>
      </c>
      <c r="D45" s="342">
        <f t="shared" si="0"/>
        <v>52.341244387427842</v>
      </c>
    </row>
    <row r="46" spans="1:4" ht="25" customHeight="1">
      <c r="A46" s="337" t="s">
        <v>1067</v>
      </c>
      <c r="B46" s="345">
        <v>13452</v>
      </c>
      <c r="C46" s="350">
        <v>12209</v>
      </c>
      <c r="D46" s="342">
        <f t="shared" si="0"/>
        <v>90.759738328873027</v>
      </c>
    </row>
    <row r="47" spans="1:4" ht="25" customHeight="1">
      <c r="A47" s="337" t="s">
        <v>1068</v>
      </c>
      <c r="B47" s="345">
        <v>3057</v>
      </c>
      <c r="C47" s="350">
        <f>604+60</f>
        <v>664</v>
      </c>
      <c r="D47" s="342">
        <f t="shared" si="0"/>
        <v>21.720641151455673</v>
      </c>
    </row>
    <row r="48" spans="1:4" ht="25" customHeight="1">
      <c r="A48" s="338" t="s">
        <v>1069</v>
      </c>
      <c r="B48" s="344">
        <f>B49+B50+B51</f>
        <v>105600</v>
      </c>
      <c r="C48" s="344">
        <f>C49+C50+C51</f>
        <v>107200</v>
      </c>
      <c r="D48" s="341">
        <f t="shared" si="0"/>
        <v>101.51515151515152</v>
      </c>
    </row>
    <row r="49" spans="1:4" ht="25" customHeight="1">
      <c r="A49" s="339" t="s">
        <v>1070</v>
      </c>
      <c r="B49" s="345">
        <v>50000</v>
      </c>
      <c r="C49" s="350">
        <v>30000</v>
      </c>
      <c r="D49" s="342">
        <f t="shared" si="0"/>
        <v>60</v>
      </c>
    </row>
    <row r="50" spans="1:4" ht="25" customHeight="1">
      <c r="A50" s="339" t="s">
        <v>1071</v>
      </c>
      <c r="B50" s="345">
        <v>50000</v>
      </c>
      <c r="C50" s="350">
        <v>77200</v>
      </c>
      <c r="D50" s="342">
        <f t="shared" si="0"/>
        <v>154.4</v>
      </c>
    </row>
    <row r="51" spans="1:4" ht="25" customHeight="1">
      <c r="A51" s="339" t="s">
        <v>1072</v>
      </c>
      <c r="B51" s="345">
        <v>5600</v>
      </c>
      <c r="C51" s="350"/>
      <c r="D51" s="341">
        <f t="shared" si="0"/>
        <v>0</v>
      </c>
    </row>
    <row r="52" spans="1:4" ht="25" customHeight="1">
      <c r="A52" s="338" t="s">
        <v>1079</v>
      </c>
      <c r="B52" s="344">
        <f>SUM(B53:B54)</f>
        <v>130850</v>
      </c>
      <c r="C52" s="344">
        <f>SUM(C53:C54)</f>
        <v>233250</v>
      </c>
      <c r="D52" s="341">
        <f t="shared" si="0"/>
        <v>178.25754680932366</v>
      </c>
    </row>
    <row r="53" spans="1:4" ht="25" customHeight="1">
      <c r="A53" s="339" t="s">
        <v>1073</v>
      </c>
      <c r="B53" s="345">
        <v>117388</v>
      </c>
      <c r="C53" s="350">
        <v>229889</v>
      </c>
      <c r="D53" s="355">
        <f t="shared" si="0"/>
        <v>195.83688281596073</v>
      </c>
    </row>
    <row r="54" spans="1:4" ht="25" customHeight="1">
      <c r="A54" s="339" t="s">
        <v>1074</v>
      </c>
      <c r="B54" s="345">
        <v>13462</v>
      </c>
      <c r="C54" s="350">
        <v>3361</v>
      </c>
      <c r="D54" s="355">
        <f t="shared" si="0"/>
        <v>24.966572574654585</v>
      </c>
    </row>
    <row r="55" spans="1:4" ht="25" customHeight="1">
      <c r="A55" s="338" t="s">
        <v>1075</v>
      </c>
      <c r="B55" s="344">
        <v>7640</v>
      </c>
      <c r="C55" s="351">
        <v>9163</v>
      </c>
      <c r="D55" s="341">
        <f t="shared" si="0"/>
        <v>119.93455497382199</v>
      </c>
    </row>
    <row r="56" spans="1:4" ht="25" customHeight="1">
      <c r="A56" s="338" t="s">
        <v>1078</v>
      </c>
      <c r="B56" s="344"/>
      <c r="C56" s="351">
        <v>69175</v>
      </c>
      <c r="D56" s="341"/>
    </row>
    <row r="57" spans="1:4" ht="25" customHeight="1">
      <c r="A57" s="338" t="s">
        <v>1076</v>
      </c>
      <c r="B57" s="344">
        <v>1310</v>
      </c>
      <c r="C57" s="351">
        <v>35528</v>
      </c>
      <c r="D57" s="355">
        <f t="shared" si="0"/>
        <v>2712.06106870229</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scale="92" fitToWidth="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P31"/>
  <sheetViews>
    <sheetView showZeros="0" workbookViewId="0">
      <selection activeCell="C31" sqref="C31"/>
    </sheetView>
  </sheetViews>
  <sheetFormatPr baseColWidth="10" defaultColWidth="6.6640625" defaultRowHeight="15"/>
  <cols>
    <col min="1" max="1" width="40.6640625" style="14" customWidth="1"/>
    <col min="2" max="2" width="14.83203125" style="14" customWidth="1"/>
    <col min="3" max="3" width="14.83203125" style="21" customWidth="1"/>
    <col min="4" max="4" width="14.83203125" style="352" customWidth="1"/>
    <col min="5" max="6" width="9" style="14" customWidth="1"/>
    <col min="7" max="7" width="5.83203125" style="14" customWidth="1"/>
    <col min="8" max="16384" width="6.6640625" style="14"/>
  </cols>
  <sheetData>
    <row r="1" spans="1:250" ht="19.5" customHeight="1">
      <c r="A1" s="13" t="s">
        <v>565</v>
      </c>
    </row>
    <row r="2" spans="1:250" s="22" customFormat="1" ht="33" customHeight="1">
      <c r="A2" s="667" t="s">
        <v>206</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row>
    <row r="3" spans="1:250" s="24" customFormat="1" ht="19.5" customHeight="1" thickBot="1">
      <c r="A3" s="23"/>
      <c r="B3" s="17"/>
      <c r="C3" s="348"/>
      <c r="D3" s="353"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row>
    <row r="4" spans="1:250" s="25" customFormat="1" ht="50" customHeight="1">
      <c r="A4" s="58" t="s">
        <v>90</v>
      </c>
      <c r="B4" s="59" t="s">
        <v>42</v>
      </c>
      <c r="C4" s="346" t="s">
        <v>44</v>
      </c>
      <c r="D4" s="354" t="s">
        <v>164</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20"/>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row>
    <row r="5" spans="1:250" s="19" customFormat="1" ht="25" customHeight="1">
      <c r="A5" s="386" t="s">
        <v>1232</v>
      </c>
      <c r="B5" s="387">
        <f>B6+B7+B26+B29+B30</f>
        <v>319939</v>
      </c>
      <c r="C5" s="387">
        <f>C6+C7+C26+C29+C30</f>
        <v>451815</v>
      </c>
      <c r="D5" s="388">
        <f>C5/B5*100</f>
        <v>141.21910739234667</v>
      </c>
    </row>
    <row r="6" spans="1:250" s="19" customFormat="1" ht="25" customHeight="1">
      <c r="A6" s="329" t="s">
        <v>1233</v>
      </c>
      <c r="B6" s="330">
        <v>77306</v>
      </c>
      <c r="C6" s="344">
        <v>67211</v>
      </c>
      <c r="D6" s="388">
        <f t="shared" ref="D6:D30" si="0">C6/B6*100</f>
        <v>86.941505187178223</v>
      </c>
    </row>
    <row r="7" spans="1:250" s="19" customFormat="1" ht="25" customHeight="1">
      <c r="A7" s="336" t="s">
        <v>1234</v>
      </c>
      <c r="B7" s="330">
        <f>B8+B11</f>
        <v>152815</v>
      </c>
      <c r="C7" s="330">
        <f>C8+C11</f>
        <v>162400</v>
      </c>
      <c r="D7" s="388">
        <f t="shared" si="0"/>
        <v>106.27229002388509</v>
      </c>
    </row>
    <row r="8" spans="1:250" s="19" customFormat="1" ht="25" customHeight="1">
      <c r="A8" s="389" t="s">
        <v>1235</v>
      </c>
      <c r="B8" s="334">
        <f>B9+B10</f>
        <v>105545</v>
      </c>
      <c r="C8" s="334">
        <f>C9+C10</f>
        <v>108250</v>
      </c>
      <c r="D8" s="395">
        <f t="shared" si="0"/>
        <v>102.56288786773413</v>
      </c>
    </row>
    <row r="9" spans="1:250" s="19" customFormat="1" ht="25" customHeight="1">
      <c r="A9" s="390" t="s">
        <v>1236</v>
      </c>
      <c r="B9" s="334">
        <v>66862</v>
      </c>
      <c r="C9" s="345">
        <v>67643</v>
      </c>
      <c r="D9" s="395">
        <f t="shared" si="0"/>
        <v>101.16807753282882</v>
      </c>
    </row>
    <row r="10" spans="1:250" s="19" customFormat="1" ht="25" customHeight="1">
      <c r="A10" s="389" t="s">
        <v>1237</v>
      </c>
      <c r="B10" s="334">
        <v>38683</v>
      </c>
      <c r="C10" s="345">
        <v>40607</v>
      </c>
      <c r="D10" s="395">
        <f t="shared" si="0"/>
        <v>104.97376108368017</v>
      </c>
    </row>
    <row r="11" spans="1:250" ht="25" customHeight="1">
      <c r="A11" s="336" t="s">
        <v>1238</v>
      </c>
      <c r="B11" s="332">
        <v>47270</v>
      </c>
      <c r="C11" s="332">
        <v>54150</v>
      </c>
      <c r="D11" s="388">
        <f t="shared" si="0"/>
        <v>114.55468584726043</v>
      </c>
    </row>
    <row r="12" spans="1:250" ht="25" customHeight="1">
      <c r="A12" s="391" t="s">
        <v>1248</v>
      </c>
      <c r="B12" s="334">
        <v>2788</v>
      </c>
      <c r="C12" s="392">
        <f>1856+12682</f>
        <v>14538</v>
      </c>
      <c r="D12" s="395">
        <f t="shared" si="0"/>
        <v>521.44906743185084</v>
      </c>
    </row>
    <row r="13" spans="1:250" ht="25" customHeight="1">
      <c r="A13" s="391" t="s">
        <v>1249</v>
      </c>
      <c r="B13" s="334">
        <v>35</v>
      </c>
      <c r="C13" s="392">
        <v>14</v>
      </c>
      <c r="D13" s="395">
        <f t="shared" si="0"/>
        <v>40</v>
      </c>
    </row>
    <row r="14" spans="1:250" ht="25" customHeight="1">
      <c r="A14" s="391" t="s">
        <v>1250</v>
      </c>
      <c r="B14" s="334">
        <v>106</v>
      </c>
      <c r="C14" s="392">
        <v>260</v>
      </c>
      <c r="D14" s="395">
        <f t="shared" si="0"/>
        <v>245.28301886792451</v>
      </c>
    </row>
    <row r="15" spans="1:250" ht="25" customHeight="1">
      <c r="A15" s="391" t="s">
        <v>1251</v>
      </c>
      <c r="B15" s="334">
        <v>14937</v>
      </c>
      <c r="C15" s="392">
        <v>13597</v>
      </c>
      <c r="D15" s="395">
        <f t="shared" si="0"/>
        <v>91.028988418022365</v>
      </c>
    </row>
    <row r="16" spans="1:250" ht="25" customHeight="1">
      <c r="A16" s="391" t="s">
        <v>1252</v>
      </c>
      <c r="B16" s="334">
        <v>5503</v>
      </c>
      <c r="C16" s="392">
        <v>1648</v>
      </c>
      <c r="D16" s="395">
        <f t="shared" si="0"/>
        <v>29.947301471924405</v>
      </c>
    </row>
    <row r="17" spans="1:4" ht="25" customHeight="1">
      <c r="A17" s="391" t="s">
        <v>1253</v>
      </c>
      <c r="B17" s="334">
        <v>1709</v>
      </c>
      <c r="C17" s="392">
        <v>10556</v>
      </c>
      <c r="D17" s="395">
        <f t="shared" si="0"/>
        <v>617.67115272088949</v>
      </c>
    </row>
    <row r="18" spans="1:4" ht="25" customHeight="1">
      <c r="A18" s="391" t="s">
        <v>1254</v>
      </c>
      <c r="B18" s="334">
        <v>2781</v>
      </c>
      <c r="C18" s="392">
        <f>2065+77</f>
        <v>2142</v>
      </c>
      <c r="D18" s="395">
        <f t="shared" si="0"/>
        <v>77.022653721682843</v>
      </c>
    </row>
    <row r="19" spans="1:4" ht="25" customHeight="1">
      <c r="A19" s="391" t="s">
        <v>1255</v>
      </c>
      <c r="B19" s="334">
        <v>5895</v>
      </c>
      <c r="C19" s="392">
        <v>5435</v>
      </c>
      <c r="D19" s="395">
        <f t="shared" si="0"/>
        <v>92.196776929601356</v>
      </c>
    </row>
    <row r="20" spans="1:4" ht="25" customHeight="1">
      <c r="A20" s="391" t="s">
        <v>1256</v>
      </c>
      <c r="B20" s="334">
        <v>5647</v>
      </c>
      <c r="C20" s="392">
        <v>679</v>
      </c>
      <c r="D20" s="395">
        <f t="shared" si="0"/>
        <v>12.024083584204002</v>
      </c>
    </row>
    <row r="21" spans="1:4" ht="25" customHeight="1">
      <c r="A21" s="391" t="s">
        <v>1257</v>
      </c>
      <c r="B21" s="334">
        <v>1533</v>
      </c>
      <c r="C21" s="392">
        <v>1254</v>
      </c>
      <c r="D21" s="395">
        <f t="shared" si="0"/>
        <v>81.800391389432477</v>
      </c>
    </row>
    <row r="22" spans="1:4" ht="25" customHeight="1">
      <c r="A22" s="391" t="s">
        <v>1258</v>
      </c>
      <c r="B22" s="334">
        <v>2540</v>
      </c>
      <c r="C22" s="392">
        <v>2431</v>
      </c>
      <c r="D22" s="395">
        <f t="shared" si="0"/>
        <v>95.708661417322844</v>
      </c>
    </row>
    <row r="23" spans="1:4" ht="25" customHeight="1">
      <c r="A23" s="393" t="s">
        <v>1239</v>
      </c>
      <c r="B23" s="334">
        <v>3413</v>
      </c>
      <c r="C23" s="392">
        <v>1596</v>
      </c>
      <c r="D23" s="395">
        <f t="shared" si="0"/>
        <v>46.762379138587754</v>
      </c>
    </row>
    <row r="24" spans="1:4" ht="25" customHeight="1">
      <c r="A24" s="393" t="s">
        <v>1247</v>
      </c>
      <c r="B24" s="334">
        <v>383</v>
      </c>
      <c r="C24" s="392"/>
      <c r="D24" s="395">
        <f t="shared" si="0"/>
        <v>0</v>
      </c>
    </row>
    <row r="25" spans="1:4" ht="25" customHeight="1">
      <c r="A25" s="393" t="s">
        <v>1240</v>
      </c>
      <c r="B25" s="334">
        <v>1</v>
      </c>
      <c r="C25" s="392"/>
      <c r="D25" s="395">
        <f t="shared" si="0"/>
        <v>0</v>
      </c>
    </row>
    <row r="26" spans="1:4" ht="25" customHeight="1">
      <c r="A26" s="338" t="s">
        <v>1241</v>
      </c>
      <c r="B26" s="332">
        <f>B27+B28</f>
        <v>50012</v>
      </c>
      <c r="C26" s="332">
        <f>C27+C28</f>
        <v>77295</v>
      </c>
      <c r="D26" s="388">
        <f t="shared" si="0"/>
        <v>154.55290730224746</v>
      </c>
    </row>
    <row r="27" spans="1:4" ht="25" customHeight="1">
      <c r="A27" s="394" t="s">
        <v>1242</v>
      </c>
      <c r="B27" s="334">
        <v>50000</v>
      </c>
      <c r="C27" s="392">
        <v>77200</v>
      </c>
      <c r="D27" s="395">
        <f t="shared" si="0"/>
        <v>154.4</v>
      </c>
    </row>
    <row r="28" spans="1:4" ht="25" customHeight="1">
      <c r="A28" s="394" t="s">
        <v>1243</v>
      </c>
      <c r="B28" s="334">
        <v>12</v>
      </c>
      <c r="C28" s="392">
        <v>95</v>
      </c>
      <c r="D28" s="395">
        <f t="shared" si="0"/>
        <v>791.66666666666674</v>
      </c>
    </row>
    <row r="29" spans="1:4" ht="25" customHeight="1">
      <c r="A29" s="338" t="s">
        <v>1244</v>
      </c>
      <c r="B29" s="332">
        <v>4178</v>
      </c>
      <c r="C29" s="396">
        <v>63528</v>
      </c>
      <c r="D29" s="388">
        <f t="shared" si="0"/>
        <v>1520.5361416945907</v>
      </c>
    </row>
    <row r="30" spans="1:4" ht="25" customHeight="1">
      <c r="A30" s="338" t="s">
        <v>1245</v>
      </c>
      <c r="B30" s="332">
        <v>35628</v>
      </c>
      <c r="C30" s="344">
        <v>81381</v>
      </c>
      <c r="D30" s="388">
        <f t="shared" si="0"/>
        <v>228.4186594813068</v>
      </c>
    </row>
    <row r="31" spans="1:4" ht="25" customHeight="1">
      <c r="A31" s="339"/>
      <c r="B31" s="345"/>
      <c r="C31" s="350"/>
      <c r="D31" s="355"/>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2"/>
  <sheetViews>
    <sheetView workbookViewId="0">
      <selection activeCell="G22" sqref="G22"/>
    </sheetView>
  </sheetViews>
  <sheetFormatPr baseColWidth="10" defaultColWidth="9" defaultRowHeight="15"/>
  <cols>
    <col min="1" max="1" width="21.1640625" style="53" customWidth="1"/>
    <col min="2" max="2" width="12.1640625" style="53" customWidth="1"/>
    <col min="3" max="3" width="14.6640625" style="53" customWidth="1"/>
    <col min="4" max="4" width="17" style="53" customWidth="1"/>
    <col min="5" max="251" width="9" style="53"/>
    <col min="252" max="252" width="21.1640625" style="53" customWidth="1"/>
    <col min="253" max="253" width="16.33203125" style="53" customWidth="1"/>
    <col min="254" max="254" width="12.1640625" style="53" customWidth="1"/>
    <col min="255" max="255" width="14.6640625" style="53" customWidth="1"/>
    <col min="256" max="256" width="17" style="53" customWidth="1"/>
    <col min="257" max="258" width="9" style="53"/>
    <col min="259" max="259" width="11.6640625" style="53" bestFit="1" customWidth="1"/>
    <col min="260" max="507" width="9" style="53"/>
    <col min="508" max="508" width="21.1640625" style="53" customWidth="1"/>
    <col min="509" max="509" width="16.33203125" style="53" customWidth="1"/>
    <col min="510" max="510" width="12.1640625" style="53" customWidth="1"/>
    <col min="511" max="511" width="14.6640625" style="53" customWidth="1"/>
    <col min="512" max="512" width="17" style="53" customWidth="1"/>
    <col min="513" max="514" width="9" style="53"/>
    <col min="515" max="515" width="11.6640625" style="53" bestFit="1" customWidth="1"/>
    <col min="516" max="763" width="9" style="53"/>
    <col min="764" max="764" width="21.1640625" style="53" customWidth="1"/>
    <col min="765" max="765" width="16.33203125" style="53" customWidth="1"/>
    <col min="766" max="766" width="12.1640625" style="53" customWidth="1"/>
    <col min="767" max="767" width="14.6640625" style="53" customWidth="1"/>
    <col min="768" max="768" width="17" style="53" customWidth="1"/>
    <col min="769" max="770" width="9" style="53"/>
    <col min="771" max="771" width="11.6640625" style="53" bestFit="1" customWidth="1"/>
    <col min="772" max="1019" width="9" style="53"/>
    <col min="1020" max="1020" width="21.1640625" style="53" customWidth="1"/>
    <col min="1021" max="1021" width="16.33203125" style="53" customWidth="1"/>
    <col min="1022" max="1022" width="12.1640625" style="53" customWidth="1"/>
    <col min="1023" max="1023" width="14.6640625" style="53" customWidth="1"/>
    <col min="1024" max="1024" width="17" style="53" customWidth="1"/>
    <col min="1025" max="1026" width="9" style="53"/>
    <col min="1027" max="1027" width="11.6640625" style="53" bestFit="1" customWidth="1"/>
    <col min="1028" max="1275" width="9" style="53"/>
    <col min="1276" max="1276" width="21.1640625" style="53" customWidth="1"/>
    <col min="1277" max="1277" width="16.33203125" style="53" customWidth="1"/>
    <col min="1278" max="1278" width="12.1640625" style="53" customWidth="1"/>
    <col min="1279" max="1279" width="14.6640625" style="53" customWidth="1"/>
    <col min="1280" max="1280" width="17" style="53" customWidth="1"/>
    <col min="1281" max="1282" width="9" style="53"/>
    <col min="1283" max="1283" width="11.6640625" style="53" bestFit="1" customWidth="1"/>
    <col min="1284" max="1531" width="9" style="53"/>
    <col min="1532" max="1532" width="21.1640625" style="53" customWidth="1"/>
    <col min="1533" max="1533" width="16.33203125" style="53" customWidth="1"/>
    <col min="1534" max="1534" width="12.1640625" style="53" customWidth="1"/>
    <col min="1535" max="1535" width="14.6640625" style="53" customWidth="1"/>
    <col min="1536" max="1536" width="17" style="53" customWidth="1"/>
    <col min="1537" max="1538" width="9" style="53"/>
    <col min="1539" max="1539" width="11.6640625" style="53" bestFit="1" customWidth="1"/>
    <col min="1540" max="1787" width="9" style="53"/>
    <col min="1788" max="1788" width="21.1640625" style="53" customWidth="1"/>
    <col min="1789" max="1789" width="16.33203125" style="53" customWidth="1"/>
    <col min="1790" max="1790" width="12.1640625" style="53" customWidth="1"/>
    <col min="1791" max="1791" width="14.6640625" style="53" customWidth="1"/>
    <col min="1792" max="1792" width="17" style="53" customWidth="1"/>
    <col min="1793" max="1794" width="9" style="53"/>
    <col min="1795" max="1795" width="11.6640625" style="53" bestFit="1" customWidth="1"/>
    <col min="1796" max="2043" width="9" style="53"/>
    <col min="2044" max="2044" width="21.1640625" style="53" customWidth="1"/>
    <col min="2045" max="2045" width="16.33203125" style="53" customWidth="1"/>
    <col min="2046" max="2046" width="12.1640625" style="53" customWidth="1"/>
    <col min="2047" max="2047" width="14.6640625" style="53" customWidth="1"/>
    <col min="2048" max="2048" width="17" style="53" customWidth="1"/>
    <col min="2049" max="2050" width="9" style="53"/>
    <col min="2051" max="2051" width="11.6640625" style="53" bestFit="1" customWidth="1"/>
    <col min="2052" max="2299" width="9" style="53"/>
    <col min="2300" max="2300" width="21.1640625" style="53" customWidth="1"/>
    <col min="2301" max="2301" width="16.33203125" style="53" customWidth="1"/>
    <col min="2302" max="2302" width="12.1640625" style="53" customWidth="1"/>
    <col min="2303" max="2303" width="14.6640625" style="53" customWidth="1"/>
    <col min="2304" max="2304" width="17" style="53" customWidth="1"/>
    <col min="2305" max="2306" width="9" style="53"/>
    <col min="2307" max="2307" width="11.6640625" style="53" bestFit="1" customWidth="1"/>
    <col min="2308" max="2555" width="9" style="53"/>
    <col min="2556" max="2556" width="21.1640625" style="53" customWidth="1"/>
    <col min="2557" max="2557" width="16.33203125" style="53" customWidth="1"/>
    <col min="2558" max="2558" width="12.1640625" style="53" customWidth="1"/>
    <col min="2559" max="2559" width="14.6640625" style="53" customWidth="1"/>
    <col min="2560" max="2560" width="17" style="53" customWidth="1"/>
    <col min="2561" max="2562" width="9" style="53"/>
    <col min="2563" max="2563" width="11.6640625" style="53" bestFit="1" customWidth="1"/>
    <col min="2564" max="2811" width="9" style="53"/>
    <col min="2812" max="2812" width="21.1640625" style="53" customWidth="1"/>
    <col min="2813" max="2813" width="16.33203125" style="53" customWidth="1"/>
    <col min="2814" max="2814" width="12.1640625" style="53" customWidth="1"/>
    <col min="2815" max="2815" width="14.6640625" style="53" customWidth="1"/>
    <col min="2816" max="2816" width="17" style="53" customWidth="1"/>
    <col min="2817" max="2818" width="9" style="53"/>
    <col min="2819" max="2819" width="11.6640625" style="53" bestFit="1" customWidth="1"/>
    <col min="2820" max="3067" width="9" style="53"/>
    <col min="3068" max="3068" width="21.1640625" style="53" customWidth="1"/>
    <col min="3069" max="3069" width="16.33203125" style="53" customWidth="1"/>
    <col min="3070" max="3070" width="12.1640625" style="53" customWidth="1"/>
    <col min="3071" max="3071" width="14.6640625" style="53" customWidth="1"/>
    <col min="3072" max="3072" width="17" style="53" customWidth="1"/>
    <col min="3073" max="3074" width="9" style="53"/>
    <col min="3075" max="3075" width="11.6640625" style="53" bestFit="1" customWidth="1"/>
    <col min="3076" max="3323" width="9" style="53"/>
    <col min="3324" max="3324" width="21.1640625" style="53" customWidth="1"/>
    <col min="3325" max="3325" width="16.33203125" style="53" customWidth="1"/>
    <col min="3326" max="3326" width="12.1640625" style="53" customWidth="1"/>
    <col min="3327" max="3327" width="14.6640625" style="53" customWidth="1"/>
    <col min="3328" max="3328" width="17" style="53" customWidth="1"/>
    <col min="3329" max="3330" width="9" style="53"/>
    <col min="3331" max="3331" width="11.6640625" style="53" bestFit="1" customWidth="1"/>
    <col min="3332" max="3579" width="9" style="53"/>
    <col min="3580" max="3580" width="21.1640625" style="53" customWidth="1"/>
    <col min="3581" max="3581" width="16.33203125" style="53" customWidth="1"/>
    <col min="3582" max="3582" width="12.1640625" style="53" customWidth="1"/>
    <col min="3583" max="3583" width="14.6640625" style="53" customWidth="1"/>
    <col min="3584" max="3584" width="17" style="53" customWidth="1"/>
    <col min="3585" max="3586" width="9" style="53"/>
    <col min="3587" max="3587" width="11.6640625" style="53" bestFit="1" customWidth="1"/>
    <col min="3588" max="3835" width="9" style="53"/>
    <col min="3836" max="3836" width="21.1640625" style="53" customWidth="1"/>
    <col min="3837" max="3837" width="16.33203125" style="53" customWidth="1"/>
    <col min="3838" max="3838" width="12.1640625" style="53" customWidth="1"/>
    <col min="3839" max="3839" width="14.6640625" style="53" customWidth="1"/>
    <col min="3840" max="3840" width="17" style="53" customWidth="1"/>
    <col min="3841" max="3842" width="9" style="53"/>
    <col min="3843" max="3843" width="11.6640625" style="53" bestFit="1" customWidth="1"/>
    <col min="3844" max="4091" width="9" style="53"/>
    <col min="4092" max="4092" width="21.1640625" style="53" customWidth="1"/>
    <col min="4093" max="4093" width="16.33203125" style="53" customWidth="1"/>
    <col min="4094" max="4094" width="12.1640625" style="53" customWidth="1"/>
    <col min="4095" max="4095" width="14.6640625" style="53" customWidth="1"/>
    <col min="4096" max="4096" width="17" style="53" customWidth="1"/>
    <col min="4097" max="4098" width="9" style="53"/>
    <col min="4099" max="4099" width="11.6640625" style="53" bestFit="1" customWidth="1"/>
    <col min="4100" max="4347" width="9" style="53"/>
    <col min="4348" max="4348" width="21.1640625" style="53" customWidth="1"/>
    <col min="4349" max="4349" width="16.33203125" style="53" customWidth="1"/>
    <col min="4350" max="4350" width="12.1640625" style="53" customWidth="1"/>
    <col min="4351" max="4351" width="14.6640625" style="53" customWidth="1"/>
    <col min="4352" max="4352" width="17" style="53" customWidth="1"/>
    <col min="4353" max="4354" width="9" style="53"/>
    <col min="4355" max="4355" width="11.6640625" style="53" bestFit="1" customWidth="1"/>
    <col min="4356" max="4603" width="9" style="53"/>
    <col min="4604" max="4604" width="21.1640625" style="53" customWidth="1"/>
    <col min="4605" max="4605" width="16.33203125" style="53" customWidth="1"/>
    <col min="4606" max="4606" width="12.1640625" style="53" customWidth="1"/>
    <col min="4607" max="4607" width="14.6640625" style="53" customWidth="1"/>
    <col min="4608" max="4608" width="17" style="53" customWidth="1"/>
    <col min="4609" max="4610" width="9" style="53"/>
    <col min="4611" max="4611" width="11.6640625" style="53" bestFit="1" customWidth="1"/>
    <col min="4612" max="4859" width="9" style="53"/>
    <col min="4860" max="4860" width="21.1640625" style="53" customWidth="1"/>
    <col min="4861" max="4861" width="16.33203125" style="53" customWidth="1"/>
    <col min="4862" max="4862" width="12.1640625" style="53" customWidth="1"/>
    <col min="4863" max="4863" width="14.6640625" style="53" customWidth="1"/>
    <col min="4864" max="4864" width="17" style="53" customWidth="1"/>
    <col min="4865" max="4866" width="9" style="53"/>
    <col min="4867" max="4867" width="11.6640625" style="53" bestFit="1" customWidth="1"/>
    <col min="4868" max="5115" width="9" style="53"/>
    <col min="5116" max="5116" width="21.1640625" style="53" customWidth="1"/>
    <col min="5117" max="5117" width="16.33203125" style="53" customWidth="1"/>
    <col min="5118" max="5118" width="12.1640625" style="53" customWidth="1"/>
    <col min="5119" max="5119" width="14.6640625" style="53" customWidth="1"/>
    <col min="5120" max="5120" width="17" style="53" customWidth="1"/>
    <col min="5121" max="5122" width="9" style="53"/>
    <col min="5123" max="5123" width="11.6640625" style="53" bestFit="1" customWidth="1"/>
    <col min="5124" max="5371" width="9" style="53"/>
    <col min="5372" max="5372" width="21.1640625" style="53" customWidth="1"/>
    <col min="5373" max="5373" width="16.33203125" style="53" customWidth="1"/>
    <col min="5374" max="5374" width="12.1640625" style="53" customWidth="1"/>
    <col min="5375" max="5375" width="14.6640625" style="53" customWidth="1"/>
    <col min="5376" max="5376" width="17" style="53" customWidth="1"/>
    <col min="5377" max="5378" width="9" style="53"/>
    <col min="5379" max="5379" width="11.6640625" style="53" bestFit="1" customWidth="1"/>
    <col min="5380" max="5627" width="9" style="53"/>
    <col min="5628" max="5628" width="21.1640625" style="53" customWidth="1"/>
    <col min="5629" max="5629" width="16.33203125" style="53" customWidth="1"/>
    <col min="5630" max="5630" width="12.1640625" style="53" customWidth="1"/>
    <col min="5631" max="5631" width="14.6640625" style="53" customWidth="1"/>
    <col min="5632" max="5632" width="17" style="53" customWidth="1"/>
    <col min="5633" max="5634" width="9" style="53"/>
    <col min="5635" max="5635" width="11.6640625" style="53" bestFit="1" customWidth="1"/>
    <col min="5636" max="5883" width="9" style="53"/>
    <col min="5884" max="5884" width="21.1640625" style="53" customWidth="1"/>
    <col min="5885" max="5885" width="16.33203125" style="53" customWidth="1"/>
    <col min="5886" max="5886" width="12.1640625" style="53" customWidth="1"/>
    <col min="5887" max="5887" width="14.6640625" style="53" customWidth="1"/>
    <col min="5888" max="5888" width="17" style="53" customWidth="1"/>
    <col min="5889" max="5890" width="9" style="53"/>
    <col min="5891" max="5891" width="11.6640625" style="53" bestFit="1" customWidth="1"/>
    <col min="5892" max="6139" width="9" style="53"/>
    <col min="6140" max="6140" width="21.1640625" style="53" customWidth="1"/>
    <col min="6141" max="6141" width="16.33203125" style="53" customWidth="1"/>
    <col min="6142" max="6142" width="12.1640625" style="53" customWidth="1"/>
    <col min="6143" max="6143" width="14.6640625" style="53" customWidth="1"/>
    <col min="6144" max="6144" width="17" style="53" customWidth="1"/>
    <col min="6145" max="6146" width="9" style="53"/>
    <col min="6147" max="6147" width="11.6640625" style="53" bestFit="1" customWidth="1"/>
    <col min="6148" max="6395" width="9" style="53"/>
    <col min="6396" max="6396" width="21.1640625" style="53" customWidth="1"/>
    <col min="6397" max="6397" width="16.33203125" style="53" customWidth="1"/>
    <col min="6398" max="6398" width="12.1640625" style="53" customWidth="1"/>
    <col min="6399" max="6399" width="14.6640625" style="53" customWidth="1"/>
    <col min="6400" max="6400" width="17" style="53" customWidth="1"/>
    <col min="6401" max="6402" width="9" style="53"/>
    <col min="6403" max="6403" width="11.6640625" style="53" bestFit="1" customWidth="1"/>
    <col min="6404" max="6651" width="9" style="53"/>
    <col min="6652" max="6652" width="21.1640625" style="53" customWidth="1"/>
    <col min="6653" max="6653" width="16.33203125" style="53" customWidth="1"/>
    <col min="6654" max="6654" width="12.1640625" style="53" customWidth="1"/>
    <col min="6655" max="6655" width="14.6640625" style="53" customWidth="1"/>
    <col min="6656" max="6656" width="17" style="53" customWidth="1"/>
    <col min="6657" max="6658" width="9" style="53"/>
    <col min="6659" max="6659" width="11.6640625" style="53" bestFit="1" customWidth="1"/>
    <col min="6660" max="6907" width="9" style="53"/>
    <col min="6908" max="6908" width="21.1640625" style="53" customWidth="1"/>
    <col min="6909" max="6909" width="16.33203125" style="53" customWidth="1"/>
    <col min="6910" max="6910" width="12.1640625" style="53" customWidth="1"/>
    <col min="6911" max="6911" width="14.6640625" style="53" customWidth="1"/>
    <col min="6912" max="6912" width="17" style="53" customWidth="1"/>
    <col min="6913" max="6914" width="9" style="53"/>
    <col min="6915" max="6915" width="11.6640625" style="53" bestFit="1" customWidth="1"/>
    <col min="6916" max="7163" width="9" style="53"/>
    <col min="7164" max="7164" width="21.1640625" style="53" customWidth="1"/>
    <col min="7165" max="7165" width="16.33203125" style="53" customWidth="1"/>
    <col min="7166" max="7166" width="12.1640625" style="53" customWidth="1"/>
    <col min="7167" max="7167" width="14.6640625" style="53" customWidth="1"/>
    <col min="7168" max="7168" width="17" style="53" customWidth="1"/>
    <col min="7169" max="7170" width="9" style="53"/>
    <col min="7171" max="7171" width="11.6640625" style="53" bestFit="1" customWidth="1"/>
    <col min="7172" max="7419" width="9" style="53"/>
    <col min="7420" max="7420" width="21.1640625" style="53" customWidth="1"/>
    <col min="7421" max="7421" width="16.33203125" style="53" customWidth="1"/>
    <col min="7422" max="7422" width="12.1640625" style="53" customWidth="1"/>
    <col min="7423" max="7423" width="14.6640625" style="53" customWidth="1"/>
    <col min="7424" max="7424" width="17" style="53" customWidth="1"/>
    <col min="7425" max="7426" width="9" style="53"/>
    <col min="7427" max="7427" width="11.6640625" style="53" bestFit="1" customWidth="1"/>
    <col min="7428" max="7675" width="9" style="53"/>
    <col min="7676" max="7676" width="21.1640625" style="53" customWidth="1"/>
    <col min="7677" max="7677" width="16.33203125" style="53" customWidth="1"/>
    <col min="7678" max="7678" width="12.1640625" style="53" customWidth="1"/>
    <col min="7679" max="7679" width="14.6640625" style="53" customWidth="1"/>
    <col min="7680" max="7680" width="17" style="53" customWidth="1"/>
    <col min="7681" max="7682" width="9" style="53"/>
    <col min="7683" max="7683" width="11.6640625" style="53" bestFit="1" customWidth="1"/>
    <col min="7684" max="7931" width="9" style="53"/>
    <col min="7932" max="7932" width="21.1640625" style="53" customWidth="1"/>
    <col min="7933" max="7933" width="16.33203125" style="53" customWidth="1"/>
    <col min="7934" max="7934" width="12.1640625" style="53" customWidth="1"/>
    <col min="7935" max="7935" width="14.6640625" style="53" customWidth="1"/>
    <col min="7936" max="7936" width="17" style="53" customWidth="1"/>
    <col min="7937" max="7938" width="9" style="53"/>
    <col min="7939" max="7939" width="11.6640625" style="53" bestFit="1" customWidth="1"/>
    <col min="7940" max="8187" width="9" style="53"/>
    <col min="8188" max="8188" width="21.1640625" style="53" customWidth="1"/>
    <col min="8189" max="8189" width="16.33203125" style="53" customWidth="1"/>
    <col min="8190" max="8190" width="12.1640625" style="53" customWidth="1"/>
    <col min="8191" max="8191" width="14.6640625" style="53" customWidth="1"/>
    <col min="8192" max="8192" width="17" style="53" customWidth="1"/>
    <col min="8193" max="8194" width="9" style="53"/>
    <col min="8195" max="8195" width="11.6640625" style="53" bestFit="1" customWidth="1"/>
    <col min="8196" max="8443" width="9" style="53"/>
    <col min="8444" max="8444" width="21.1640625" style="53" customWidth="1"/>
    <col min="8445" max="8445" width="16.33203125" style="53" customWidth="1"/>
    <col min="8446" max="8446" width="12.1640625" style="53" customWidth="1"/>
    <col min="8447" max="8447" width="14.6640625" style="53" customWidth="1"/>
    <col min="8448" max="8448" width="17" style="53" customWidth="1"/>
    <col min="8449" max="8450" width="9" style="53"/>
    <col min="8451" max="8451" width="11.6640625" style="53" bestFit="1" customWidth="1"/>
    <col min="8452" max="8699" width="9" style="53"/>
    <col min="8700" max="8700" width="21.1640625" style="53" customWidth="1"/>
    <col min="8701" max="8701" width="16.33203125" style="53" customWidth="1"/>
    <col min="8702" max="8702" width="12.1640625" style="53" customWidth="1"/>
    <col min="8703" max="8703" width="14.6640625" style="53" customWidth="1"/>
    <col min="8704" max="8704" width="17" style="53" customWidth="1"/>
    <col min="8705" max="8706" width="9" style="53"/>
    <col min="8707" max="8707" width="11.6640625" style="53" bestFit="1" customWidth="1"/>
    <col min="8708" max="8955" width="9" style="53"/>
    <col min="8956" max="8956" width="21.1640625" style="53" customWidth="1"/>
    <col min="8957" max="8957" width="16.33203125" style="53" customWidth="1"/>
    <col min="8958" max="8958" width="12.1640625" style="53" customWidth="1"/>
    <col min="8959" max="8959" width="14.6640625" style="53" customWidth="1"/>
    <col min="8960" max="8960" width="17" style="53" customWidth="1"/>
    <col min="8961" max="8962" width="9" style="53"/>
    <col min="8963" max="8963" width="11.6640625" style="53" bestFit="1" customWidth="1"/>
    <col min="8964" max="9211" width="9" style="53"/>
    <col min="9212" max="9212" width="21.1640625" style="53" customWidth="1"/>
    <col min="9213" max="9213" width="16.33203125" style="53" customWidth="1"/>
    <col min="9214" max="9214" width="12.1640625" style="53" customWidth="1"/>
    <col min="9215" max="9215" width="14.6640625" style="53" customWidth="1"/>
    <col min="9216" max="9216" width="17" style="53" customWidth="1"/>
    <col min="9217" max="9218" width="9" style="53"/>
    <col min="9219" max="9219" width="11.6640625" style="53" bestFit="1" customWidth="1"/>
    <col min="9220" max="9467" width="9" style="53"/>
    <col min="9468" max="9468" width="21.1640625" style="53" customWidth="1"/>
    <col min="9469" max="9469" width="16.33203125" style="53" customWidth="1"/>
    <col min="9470" max="9470" width="12.1640625" style="53" customWidth="1"/>
    <col min="9471" max="9471" width="14.6640625" style="53" customWidth="1"/>
    <col min="9472" max="9472" width="17" style="53" customWidth="1"/>
    <col min="9473" max="9474" width="9" style="53"/>
    <col min="9475" max="9475" width="11.6640625" style="53" bestFit="1" customWidth="1"/>
    <col min="9476" max="9723" width="9" style="53"/>
    <col min="9724" max="9724" width="21.1640625" style="53" customWidth="1"/>
    <col min="9725" max="9725" width="16.33203125" style="53" customWidth="1"/>
    <col min="9726" max="9726" width="12.1640625" style="53" customWidth="1"/>
    <col min="9727" max="9727" width="14.6640625" style="53" customWidth="1"/>
    <col min="9728" max="9728" width="17" style="53" customWidth="1"/>
    <col min="9729" max="9730" width="9" style="53"/>
    <col min="9731" max="9731" width="11.6640625" style="53" bestFit="1" customWidth="1"/>
    <col min="9732" max="9979" width="9" style="53"/>
    <col min="9980" max="9980" width="21.1640625" style="53" customWidth="1"/>
    <col min="9981" max="9981" width="16.33203125" style="53" customWidth="1"/>
    <col min="9982" max="9982" width="12.1640625" style="53" customWidth="1"/>
    <col min="9983" max="9983" width="14.6640625" style="53" customWidth="1"/>
    <col min="9984" max="9984" width="17" style="53" customWidth="1"/>
    <col min="9985" max="9986" width="9" style="53"/>
    <col min="9987" max="9987" width="11.6640625" style="53" bestFit="1" customWidth="1"/>
    <col min="9988" max="10235" width="9" style="53"/>
    <col min="10236" max="10236" width="21.1640625" style="53" customWidth="1"/>
    <col min="10237" max="10237" width="16.33203125" style="53" customWidth="1"/>
    <col min="10238" max="10238" width="12.1640625" style="53" customWidth="1"/>
    <col min="10239" max="10239" width="14.6640625" style="53" customWidth="1"/>
    <col min="10240" max="10240" width="17" style="53" customWidth="1"/>
    <col min="10241" max="10242" width="9" style="53"/>
    <col min="10243" max="10243" width="11.6640625" style="53" bestFit="1" customWidth="1"/>
    <col min="10244" max="10491" width="9" style="53"/>
    <col min="10492" max="10492" width="21.1640625" style="53" customWidth="1"/>
    <col min="10493" max="10493" width="16.33203125" style="53" customWidth="1"/>
    <col min="10494" max="10494" width="12.1640625" style="53" customWidth="1"/>
    <col min="10495" max="10495" width="14.6640625" style="53" customWidth="1"/>
    <col min="10496" max="10496" width="17" style="53" customWidth="1"/>
    <col min="10497" max="10498" width="9" style="53"/>
    <col min="10499" max="10499" width="11.6640625" style="53" bestFit="1" customWidth="1"/>
    <col min="10500" max="10747" width="9" style="53"/>
    <col min="10748" max="10748" width="21.1640625" style="53" customWidth="1"/>
    <col min="10749" max="10749" width="16.33203125" style="53" customWidth="1"/>
    <col min="10750" max="10750" width="12.1640625" style="53" customWidth="1"/>
    <col min="10751" max="10751" width="14.6640625" style="53" customWidth="1"/>
    <col min="10752" max="10752" width="17" style="53" customWidth="1"/>
    <col min="10753" max="10754" width="9" style="53"/>
    <col min="10755" max="10755" width="11.6640625" style="53" bestFit="1" customWidth="1"/>
    <col min="10756" max="11003" width="9" style="53"/>
    <col min="11004" max="11004" width="21.1640625" style="53" customWidth="1"/>
    <col min="11005" max="11005" width="16.33203125" style="53" customWidth="1"/>
    <col min="11006" max="11006" width="12.1640625" style="53" customWidth="1"/>
    <col min="11007" max="11007" width="14.6640625" style="53" customWidth="1"/>
    <col min="11008" max="11008" width="17" style="53" customWidth="1"/>
    <col min="11009" max="11010" width="9" style="53"/>
    <col min="11011" max="11011" width="11.6640625" style="53" bestFit="1" customWidth="1"/>
    <col min="11012" max="11259" width="9" style="53"/>
    <col min="11260" max="11260" width="21.1640625" style="53" customWidth="1"/>
    <col min="11261" max="11261" width="16.33203125" style="53" customWidth="1"/>
    <col min="11262" max="11262" width="12.1640625" style="53" customWidth="1"/>
    <col min="11263" max="11263" width="14.6640625" style="53" customWidth="1"/>
    <col min="11264" max="11264" width="17" style="53" customWidth="1"/>
    <col min="11265" max="11266" width="9" style="53"/>
    <col min="11267" max="11267" width="11.6640625" style="53" bestFit="1" customWidth="1"/>
    <col min="11268" max="11515" width="9" style="53"/>
    <col min="11516" max="11516" width="21.1640625" style="53" customWidth="1"/>
    <col min="11517" max="11517" width="16.33203125" style="53" customWidth="1"/>
    <col min="11518" max="11518" width="12.1640625" style="53" customWidth="1"/>
    <col min="11519" max="11519" width="14.6640625" style="53" customWidth="1"/>
    <col min="11520" max="11520" width="17" style="53" customWidth="1"/>
    <col min="11521" max="11522" width="9" style="53"/>
    <col min="11523" max="11523" width="11.6640625" style="53" bestFit="1" customWidth="1"/>
    <col min="11524" max="11771" width="9" style="53"/>
    <col min="11772" max="11772" width="21.1640625" style="53" customWidth="1"/>
    <col min="11773" max="11773" width="16.33203125" style="53" customWidth="1"/>
    <col min="11774" max="11774" width="12.1640625" style="53" customWidth="1"/>
    <col min="11775" max="11775" width="14.6640625" style="53" customWidth="1"/>
    <col min="11776" max="11776" width="17" style="53" customWidth="1"/>
    <col min="11777" max="11778" width="9" style="53"/>
    <col min="11779" max="11779" width="11.6640625" style="53" bestFit="1" customWidth="1"/>
    <col min="11780" max="12027" width="9" style="53"/>
    <col min="12028" max="12028" width="21.1640625" style="53" customWidth="1"/>
    <col min="12029" max="12029" width="16.33203125" style="53" customWidth="1"/>
    <col min="12030" max="12030" width="12.1640625" style="53" customWidth="1"/>
    <col min="12031" max="12031" width="14.6640625" style="53" customWidth="1"/>
    <col min="12032" max="12032" width="17" style="53" customWidth="1"/>
    <col min="12033" max="12034" width="9" style="53"/>
    <col min="12035" max="12035" width="11.6640625" style="53" bestFit="1" customWidth="1"/>
    <col min="12036" max="12283" width="9" style="53"/>
    <col min="12284" max="12284" width="21.1640625" style="53" customWidth="1"/>
    <col min="12285" max="12285" width="16.33203125" style="53" customWidth="1"/>
    <col min="12286" max="12286" width="12.1640625" style="53" customWidth="1"/>
    <col min="12287" max="12287" width="14.6640625" style="53" customWidth="1"/>
    <col min="12288" max="12288" width="17" style="53" customWidth="1"/>
    <col min="12289" max="12290" width="9" style="53"/>
    <col min="12291" max="12291" width="11.6640625" style="53" bestFit="1" customWidth="1"/>
    <col min="12292" max="12539" width="9" style="53"/>
    <col min="12540" max="12540" width="21.1640625" style="53" customWidth="1"/>
    <col min="12541" max="12541" width="16.33203125" style="53" customWidth="1"/>
    <col min="12542" max="12542" width="12.1640625" style="53" customWidth="1"/>
    <col min="12543" max="12543" width="14.6640625" style="53" customWidth="1"/>
    <col min="12544" max="12544" width="17" style="53" customWidth="1"/>
    <col min="12545" max="12546" width="9" style="53"/>
    <col min="12547" max="12547" width="11.6640625" style="53" bestFit="1" customWidth="1"/>
    <col min="12548" max="12795" width="9" style="53"/>
    <col min="12796" max="12796" width="21.1640625" style="53" customWidth="1"/>
    <col min="12797" max="12797" width="16.33203125" style="53" customWidth="1"/>
    <col min="12798" max="12798" width="12.1640625" style="53" customWidth="1"/>
    <col min="12799" max="12799" width="14.6640625" style="53" customWidth="1"/>
    <col min="12800" max="12800" width="17" style="53" customWidth="1"/>
    <col min="12801" max="12802" width="9" style="53"/>
    <col min="12803" max="12803" width="11.6640625" style="53" bestFit="1" customWidth="1"/>
    <col min="12804" max="13051" width="9" style="53"/>
    <col min="13052" max="13052" width="21.1640625" style="53" customWidth="1"/>
    <col min="13053" max="13053" width="16.33203125" style="53" customWidth="1"/>
    <col min="13054" max="13054" width="12.1640625" style="53" customWidth="1"/>
    <col min="13055" max="13055" width="14.6640625" style="53" customWidth="1"/>
    <col min="13056" max="13056" width="17" style="53" customWidth="1"/>
    <col min="13057" max="13058" width="9" style="53"/>
    <col min="13059" max="13059" width="11.6640625" style="53" bestFit="1" customWidth="1"/>
    <col min="13060" max="13307" width="9" style="53"/>
    <col min="13308" max="13308" width="21.1640625" style="53" customWidth="1"/>
    <col min="13309" max="13309" width="16.33203125" style="53" customWidth="1"/>
    <col min="13310" max="13310" width="12.1640625" style="53" customWidth="1"/>
    <col min="13311" max="13311" width="14.6640625" style="53" customWidth="1"/>
    <col min="13312" max="13312" width="17" style="53" customWidth="1"/>
    <col min="13313" max="13314" width="9" style="53"/>
    <col min="13315" max="13315" width="11.6640625" style="53" bestFit="1" customWidth="1"/>
    <col min="13316" max="13563" width="9" style="53"/>
    <col min="13564" max="13564" width="21.1640625" style="53" customWidth="1"/>
    <col min="13565" max="13565" width="16.33203125" style="53" customWidth="1"/>
    <col min="13566" max="13566" width="12.1640625" style="53" customWidth="1"/>
    <col min="13567" max="13567" width="14.6640625" style="53" customWidth="1"/>
    <col min="13568" max="13568" width="17" style="53" customWidth="1"/>
    <col min="13569" max="13570" width="9" style="53"/>
    <col min="13571" max="13571" width="11.6640625" style="53" bestFit="1" customWidth="1"/>
    <col min="13572" max="13819" width="9" style="53"/>
    <col min="13820" max="13820" width="21.1640625" style="53" customWidth="1"/>
    <col min="13821" max="13821" width="16.33203125" style="53" customWidth="1"/>
    <col min="13822" max="13822" width="12.1640625" style="53" customWidth="1"/>
    <col min="13823" max="13823" width="14.6640625" style="53" customWidth="1"/>
    <col min="13824" max="13824" width="17" style="53" customWidth="1"/>
    <col min="13825" max="13826" width="9" style="53"/>
    <col min="13827" max="13827" width="11.6640625" style="53" bestFit="1" customWidth="1"/>
    <col min="13828" max="14075" width="9" style="53"/>
    <col min="14076" max="14076" width="21.1640625" style="53" customWidth="1"/>
    <col min="14077" max="14077" width="16.33203125" style="53" customWidth="1"/>
    <col min="14078" max="14078" width="12.1640625" style="53" customWidth="1"/>
    <col min="14079" max="14079" width="14.6640625" style="53" customWidth="1"/>
    <col min="14080" max="14080" width="17" style="53" customWidth="1"/>
    <col min="14081" max="14082" width="9" style="53"/>
    <col min="14083" max="14083" width="11.6640625" style="53" bestFit="1" customWidth="1"/>
    <col min="14084" max="14331" width="9" style="53"/>
    <col min="14332" max="14332" width="21.1640625" style="53" customWidth="1"/>
    <col min="14333" max="14333" width="16.33203125" style="53" customWidth="1"/>
    <col min="14334" max="14334" width="12.1640625" style="53" customWidth="1"/>
    <col min="14335" max="14335" width="14.6640625" style="53" customWidth="1"/>
    <col min="14336" max="14336" width="17" style="53" customWidth="1"/>
    <col min="14337" max="14338" width="9" style="53"/>
    <col min="14339" max="14339" width="11.6640625" style="53" bestFit="1" customWidth="1"/>
    <col min="14340" max="14587" width="9" style="53"/>
    <col min="14588" max="14588" width="21.1640625" style="53" customWidth="1"/>
    <col min="14589" max="14589" width="16.33203125" style="53" customWidth="1"/>
    <col min="14590" max="14590" width="12.1640625" style="53" customWidth="1"/>
    <col min="14591" max="14591" width="14.6640625" style="53" customWidth="1"/>
    <col min="14592" max="14592" width="17" style="53" customWidth="1"/>
    <col min="14593" max="14594" width="9" style="53"/>
    <col min="14595" max="14595" width="11.6640625" style="53" bestFit="1" customWidth="1"/>
    <col min="14596" max="14843" width="9" style="53"/>
    <col min="14844" max="14844" width="21.1640625" style="53" customWidth="1"/>
    <col min="14845" max="14845" width="16.33203125" style="53" customWidth="1"/>
    <col min="14846" max="14846" width="12.1640625" style="53" customWidth="1"/>
    <col min="14847" max="14847" width="14.6640625" style="53" customWidth="1"/>
    <col min="14848" max="14848" width="17" style="53" customWidth="1"/>
    <col min="14849" max="14850" width="9" style="53"/>
    <col min="14851" max="14851" width="11.6640625" style="53" bestFit="1" customWidth="1"/>
    <col min="14852" max="15099" width="9" style="53"/>
    <col min="15100" max="15100" width="21.1640625" style="53" customWidth="1"/>
    <col min="15101" max="15101" width="16.33203125" style="53" customWidth="1"/>
    <col min="15102" max="15102" width="12.1640625" style="53" customWidth="1"/>
    <col min="15103" max="15103" width="14.6640625" style="53" customWidth="1"/>
    <col min="15104" max="15104" width="17" style="53" customWidth="1"/>
    <col min="15105" max="15106" width="9" style="53"/>
    <col min="15107" max="15107" width="11.6640625" style="53" bestFit="1" customWidth="1"/>
    <col min="15108" max="15355" width="9" style="53"/>
    <col min="15356" max="15356" width="21.1640625" style="53" customWidth="1"/>
    <col min="15357" max="15357" width="16.33203125" style="53" customWidth="1"/>
    <col min="15358" max="15358" width="12.1640625" style="53" customWidth="1"/>
    <col min="15359" max="15359" width="14.6640625" style="53" customWidth="1"/>
    <col min="15360" max="15360" width="17" style="53" customWidth="1"/>
    <col min="15361" max="15362" width="9" style="53"/>
    <col min="15363" max="15363" width="11.6640625" style="53" bestFit="1" customWidth="1"/>
    <col min="15364" max="15611" width="9" style="53"/>
    <col min="15612" max="15612" width="21.1640625" style="53" customWidth="1"/>
    <col min="15613" max="15613" width="16.33203125" style="53" customWidth="1"/>
    <col min="15614" max="15614" width="12.1640625" style="53" customWidth="1"/>
    <col min="15615" max="15615" width="14.6640625" style="53" customWidth="1"/>
    <col min="15616" max="15616" width="17" style="53" customWidth="1"/>
    <col min="15617" max="15618" width="9" style="53"/>
    <col min="15619" max="15619" width="11.6640625" style="53" bestFit="1" customWidth="1"/>
    <col min="15620" max="15867" width="9" style="53"/>
    <col min="15868" max="15868" width="21.1640625" style="53" customWidth="1"/>
    <col min="15869" max="15869" width="16.33203125" style="53" customWidth="1"/>
    <col min="15870" max="15870" width="12.1640625" style="53" customWidth="1"/>
    <col min="15871" max="15871" width="14.6640625" style="53" customWidth="1"/>
    <col min="15872" max="15872" width="17" style="53" customWidth="1"/>
    <col min="15873" max="15874" width="9" style="53"/>
    <col min="15875" max="15875" width="11.6640625" style="53" bestFit="1" customWidth="1"/>
    <col min="15876" max="16123" width="9" style="53"/>
    <col min="16124" max="16124" width="21.1640625" style="53" customWidth="1"/>
    <col min="16125" max="16125" width="16.33203125" style="53" customWidth="1"/>
    <col min="16126" max="16126" width="12.1640625" style="53" customWidth="1"/>
    <col min="16127" max="16127" width="14.6640625" style="53" customWidth="1"/>
    <col min="16128" max="16128" width="17" style="53" customWidth="1"/>
    <col min="16129" max="16130" width="9" style="53"/>
    <col min="16131" max="16131" width="11.6640625" style="53" bestFit="1" customWidth="1"/>
    <col min="16132" max="16384" width="9" style="53"/>
  </cols>
  <sheetData>
    <row r="1" spans="1:8" ht="17">
      <c r="A1" s="92" t="s">
        <v>566</v>
      </c>
    </row>
    <row r="2" spans="1:8" ht="23">
      <c r="A2" s="685" t="s">
        <v>1081</v>
      </c>
      <c r="B2" s="685"/>
      <c r="C2" s="685"/>
      <c r="D2" s="685"/>
    </row>
    <row r="3" spans="1:8" ht="17">
      <c r="A3" s="687" t="s">
        <v>207</v>
      </c>
      <c r="B3" s="687"/>
      <c r="C3" s="687"/>
      <c r="D3" s="687"/>
    </row>
    <row r="4" spans="1:8" ht="16" thickBot="1">
      <c r="A4" s="93"/>
      <c r="D4" s="53" t="s">
        <v>1</v>
      </c>
    </row>
    <row r="5" spans="1:8">
      <c r="A5" s="686" t="s">
        <v>208</v>
      </c>
      <c r="B5" s="686" t="s">
        <v>364</v>
      </c>
      <c r="C5" s="686"/>
      <c r="D5" s="686"/>
      <c r="G5" s="59"/>
      <c r="H5" s="59"/>
    </row>
    <row r="6" spans="1:8">
      <c r="A6" s="686"/>
      <c r="B6" s="94" t="s">
        <v>209</v>
      </c>
      <c r="C6" s="94" t="s">
        <v>210</v>
      </c>
      <c r="D6" s="94" t="s">
        <v>211</v>
      </c>
    </row>
    <row r="7" spans="1:8">
      <c r="A7" s="94" t="s">
        <v>212</v>
      </c>
      <c r="B7" s="95">
        <v>162400</v>
      </c>
      <c r="C7" s="95">
        <v>108250</v>
      </c>
      <c r="D7" s="95">
        <v>54150</v>
      </c>
    </row>
    <row r="8" spans="1:8">
      <c r="A8" s="96" t="s">
        <v>213</v>
      </c>
      <c r="B8" s="97">
        <v>8029</v>
      </c>
      <c r="C8" s="97">
        <v>5956</v>
      </c>
      <c r="D8" s="356">
        <v>2073</v>
      </c>
    </row>
    <row r="9" spans="1:8">
      <c r="A9" s="96" t="s">
        <v>214</v>
      </c>
      <c r="B9" s="97">
        <v>10936</v>
      </c>
      <c r="C9" s="97">
        <v>6799</v>
      </c>
      <c r="D9" s="356">
        <v>4137</v>
      </c>
    </row>
    <row r="10" spans="1:8">
      <c r="A10" s="96" t="s">
        <v>215</v>
      </c>
      <c r="B10" s="97">
        <v>10209</v>
      </c>
      <c r="C10" s="97">
        <v>7231</v>
      </c>
      <c r="D10" s="356">
        <v>2978</v>
      </c>
    </row>
    <row r="11" spans="1:8">
      <c r="A11" s="96" t="s">
        <v>216</v>
      </c>
      <c r="B11" s="97">
        <v>12163</v>
      </c>
      <c r="C11" s="97">
        <v>8503</v>
      </c>
      <c r="D11" s="356">
        <v>3660</v>
      </c>
    </row>
    <row r="12" spans="1:8">
      <c r="A12" s="96" t="s">
        <v>217</v>
      </c>
      <c r="B12" s="97">
        <v>8385</v>
      </c>
      <c r="C12" s="97">
        <v>6471</v>
      </c>
      <c r="D12" s="356">
        <v>1914</v>
      </c>
    </row>
    <row r="13" spans="1:8">
      <c r="A13" s="96" t="s">
        <v>218</v>
      </c>
      <c r="B13" s="97">
        <v>9055</v>
      </c>
      <c r="C13" s="97">
        <v>6534</v>
      </c>
      <c r="D13" s="356">
        <v>2521</v>
      </c>
    </row>
    <row r="14" spans="1:8">
      <c r="A14" s="96" t="s">
        <v>219</v>
      </c>
      <c r="B14" s="97">
        <v>8046</v>
      </c>
      <c r="C14" s="97">
        <v>5574</v>
      </c>
      <c r="D14" s="356">
        <v>2472</v>
      </c>
    </row>
    <row r="15" spans="1:8">
      <c r="A15" s="96" t="s">
        <v>220</v>
      </c>
      <c r="B15" s="97">
        <v>5152</v>
      </c>
      <c r="C15" s="97">
        <v>3115</v>
      </c>
      <c r="D15" s="356">
        <v>2037</v>
      </c>
    </row>
    <row r="16" spans="1:8">
      <c r="A16" s="96" t="s">
        <v>221</v>
      </c>
      <c r="B16" s="97">
        <v>8818</v>
      </c>
      <c r="C16" s="97">
        <v>5466</v>
      </c>
      <c r="D16" s="356">
        <v>3352</v>
      </c>
    </row>
    <row r="17" spans="1:4">
      <c r="A17" s="96" t="s">
        <v>222</v>
      </c>
      <c r="B17" s="97">
        <v>4007</v>
      </c>
      <c r="C17" s="97">
        <v>2797</v>
      </c>
      <c r="D17" s="356">
        <v>1210</v>
      </c>
    </row>
    <row r="18" spans="1:4">
      <c r="A18" s="96" t="s">
        <v>223</v>
      </c>
      <c r="B18" s="97">
        <v>7491</v>
      </c>
      <c r="C18" s="97">
        <v>3499</v>
      </c>
      <c r="D18" s="356">
        <v>3992</v>
      </c>
    </row>
    <row r="19" spans="1:4">
      <c r="A19" s="96" t="s">
        <v>224</v>
      </c>
      <c r="B19" s="97">
        <v>4184</v>
      </c>
      <c r="C19" s="97">
        <v>3002</v>
      </c>
      <c r="D19" s="356">
        <v>1182</v>
      </c>
    </row>
    <row r="20" spans="1:4">
      <c r="A20" s="96" t="s">
        <v>225</v>
      </c>
      <c r="B20" s="97">
        <v>4719</v>
      </c>
      <c r="C20" s="97">
        <v>2931</v>
      </c>
      <c r="D20" s="356">
        <v>1788</v>
      </c>
    </row>
    <row r="21" spans="1:4">
      <c r="A21" s="96" t="s">
        <v>226</v>
      </c>
      <c r="B21" s="97">
        <v>10157</v>
      </c>
      <c r="C21" s="97">
        <v>5199</v>
      </c>
      <c r="D21" s="356">
        <v>4958</v>
      </c>
    </row>
    <row r="22" spans="1:4">
      <c r="A22" s="96" t="s">
        <v>227</v>
      </c>
      <c r="B22" s="97">
        <v>4692</v>
      </c>
      <c r="C22" s="97">
        <v>3162</v>
      </c>
      <c r="D22" s="356">
        <v>1530</v>
      </c>
    </row>
    <row r="23" spans="1:4">
      <c r="A23" s="96" t="s">
        <v>228</v>
      </c>
      <c r="B23" s="97">
        <v>3445</v>
      </c>
      <c r="C23" s="97">
        <v>2432</v>
      </c>
      <c r="D23" s="356">
        <v>1013</v>
      </c>
    </row>
    <row r="24" spans="1:4">
      <c r="A24" s="96" t="s">
        <v>229</v>
      </c>
      <c r="B24" s="97">
        <v>8311</v>
      </c>
      <c r="C24" s="97">
        <v>5947</v>
      </c>
      <c r="D24" s="356">
        <v>2364</v>
      </c>
    </row>
    <row r="25" spans="1:4">
      <c r="A25" s="96" t="s">
        <v>230</v>
      </c>
      <c r="B25" s="97">
        <v>3442</v>
      </c>
      <c r="C25" s="97">
        <v>2152</v>
      </c>
      <c r="D25" s="356">
        <v>1290</v>
      </c>
    </row>
    <row r="26" spans="1:4">
      <c r="A26" s="96" t="s">
        <v>231</v>
      </c>
      <c r="B26" s="97">
        <v>5170</v>
      </c>
      <c r="C26" s="97">
        <v>3333</v>
      </c>
      <c r="D26" s="356">
        <v>1837</v>
      </c>
    </row>
    <row r="27" spans="1:4">
      <c r="A27" s="96" t="s">
        <v>232</v>
      </c>
      <c r="B27" s="97">
        <v>5493</v>
      </c>
      <c r="C27" s="97">
        <v>3215</v>
      </c>
      <c r="D27" s="356">
        <v>2278</v>
      </c>
    </row>
    <row r="28" spans="1:4">
      <c r="A28" s="96" t="s">
        <v>233</v>
      </c>
      <c r="B28" s="97">
        <v>6820</v>
      </c>
      <c r="C28" s="97">
        <v>4628</v>
      </c>
      <c r="D28" s="356">
        <v>2192</v>
      </c>
    </row>
    <row r="29" spans="1:4">
      <c r="A29" s="96" t="s">
        <v>234</v>
      </c>
      <c r="B29" s="97">
        <v>7004</v>
      </c>
      <c r="C29" s="97">
        <v>5073</v>
      </c>
      <c r="D29" s="356">
        <v>1931</v>
      </c>
    </row>
    <row r="30" spans="1:4">
      <c r="A30" s="96" t="s">
        <v>235</v>
      </c>
      <c r="B30" s="97">
        <v>6672</v>
      </c>
      <c r="C30" s="97">
        <v>5232</v>
      </c>
      <c r="D30" s="356">
        <v>1440</v>
      </c>
    </row>
    <row r="31" spans="1:4" ht="13.5" customHeight="1">
      <c r="A31" s="357"/>
      <c r="B31" s="358"/>
      <c r="C31" s="358"/>
      <c r="D31" s="359"/>
    </row>
    <row r="32" spans="1:4">
      <c r="A32" s="684" t="s">
        <v>1080</v>
      </c>
      <c r="B32" s="684"/>
      <c r="C32" s="684"/>
      <c r="D32" s="684"/>
    </row>
  </sheetData>
  <mergeCells count="5">
    <mergeCell ref="A32:D32"/>
    <mergeCell ref="A2:D2"/>
    <mergeCell ref="A5:A6"/>
    <mergeCell ref="B5:D5"/>
    <mergeCell ref="A3:D3"/>
  </mergeCells>
  <phoneticPr fontId="6" type="noConversion"/>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69"/>
  <sheetViews>
    <sheetView tabSelected="1" topLeftCell="A62" workbookViewId="0">
      <selection activeCell="E76" sqref="E76"/>
    </sheetView>
  </sheetViews>
  <sheetFormatPr baseColWidth="10" defaultColWidth="9" defaultRowHeight="15"/>
  <cols>
    <col min="1" max="1" width="75.6640625" style="100" customWidth="1"/>
    <col min="2" max="2" width="10" style="580" bestFit="1" customWidth="1"/>
    <col min="3" max="3" width="13.1640625" style="53" bestFit="1" customWidth="1"/>
    <col min="4" max="255" width="9" style="53"/>
    <col min="256" max="256" width="45.5" style="53" customWidth="1"/>
    <col min="257" max="257" width="18" style="53" customWidth="1"/>
    <col min="258" max="258" width="16.33203125" style="53" customWidth="1"/>
    <col min="259" max="511" width="9" style="53"/>
    <col min="512" max="512" width="45.5" style="53" customWidth="1"/>
    <col min="513" max="513" width="18" style="53" customWidth="1"/>
    <col min="514" max="514" width="16.33203125" style="53" customWidth="1"/>
    <col min="515" max="767" width="9" style="53"/>
    <col min="768" max="768" width="45.5" style="53" customWidth="1"/>
    <col min="769" max="769" width="18" style="53" customWidth="1"/>
    <col min="770" max="770" width="16.33203125" style="53" customWidth="1"/>
    <col min="771" max="1023" width="9" style="53"/>
    <col min="1024" max="1024" width="45.5" style="53" customWidth="1"/>
    <col min="1025" max="1025" width="18" style="53" customWidth="1"/>
    <col min="1026" max="1026" width="16.33203125" style="53" customWidth="1"/>
    <col min="1027" max="1279" width="9" style="53"/>
    <col min="1280" max="1280" width="45.5" style="53" customWidth="1"/>
    <col min="1281" max="1281" width="18" style="53" customWidth="1"/>
    <col min="1282" max="1282" width="16.33203125" style="53" customWidth="1"/>
    <col min="1283" max="1535" width="9" style="53"/>
    <col min="1536" max="1536" width="45.5" style="53" customWidth="1"/>
    <col min="1537" max="1537" width="18" style="53" customWidth="1"/>
    <col min="1538" max="1538" width="16.33203125" style="53" customWidth="1"/>
    <col min="1539" max="1791" width="9" style="53"/>
    <col min="1792" max="1792" width="45.5" style="53" customWidth="1"/>
    <col min="1793" max="1793" width="18" style="53" customWidth="1"/>
    <col min="1794" max="1794" width="16.33203125" style="53" customWidth="1"/>
    <col min="1795" max="2047" width="9" style="53"/>
    <col min="2048" max="2048" width="45.5" style="53" customWidth="1"/>
    <col min="2049" max="2049" width="18" style="53" customWidth="1"/>
    <col min="2050" max="2050" width="16.33203125" style="53" customWidth="1"/>
    <col min="2051" max="2303" width="9" style="53"/>
    <col min="2304" max="2304" width="45.5" style="53" customWidth="1"/>
    <col min="2305" max="2305" width="18" style="53" customWidth="1"/>
    <col min="2306" max="2306" width="16.33203125" style="53" customWidth="1"/>
    <col min="2307" max="2559" width="9" style="53"/>
    <col min="2560" max="2560" width="45.5" style="53" customWidth="1"/>
    <col min="2561" max="2561" width="18" style="53" customWidth="1"/>
    <col min="2562" max="2562" width="16.33203125" style="53" customWidth="1"/>
    <col min="2563" max="2815" width="9" style="53"/>
    <col min="2816" max="2816" width="45.5" style="53" customWidth="1"/>
    <col min="2817" max="2817" width="18" style="53" customWidth="1"/>
    <col min="2818" max="2818" width="16.33203125" style="53" customWidth="1"/>
    <col min="2819" max="3071" width="9" style="53"/>
    <col min="3072" max="3072" width="45.5" style="53" customWidth="1"/>
    <col min="3073" max="3073" width="18" style="53" customWidth="1"/>
    <col min="3074" max="3074" width="16.33203125" style="53" customWidth="1"/>
    <col min="3075" max="3327" width="9" style="53"/>
    <col min="3328" max="3328" width="45.5" style="53" customWidth="1"/>
    <col min="3329" max="3329" width="18" style="53" customWidth="1"/>
    <col min="3330" max="3330" width="16.33203125" style="53" customWidth="1"/>
    <col min="3331" max="3583" width="9" style="53"/>
    <col min="3584" max="3584" width="45.5" style="53" customWidth="1"/>
    <col min="3585" max="3585" width="18" style="53" customWidth="1"/>
    <col min="3586" max="3586" width="16.33203125" style="53" customWidth="1"/>
    <col min="3587" max="3839" width="9" style="53"/>
    <col min="3840" max="3840" width="45.5" style="53" customWidth="1"/>
    <col min="3841" max="3841" width="18" style="53" customWidth="1"/>
    <col min="3842" max="3842" width="16.33203125" style="53" customWidth="1"/>
    <col min="3843" max="4095" width="9" style="53"/>
    <col min="4096" max="4096" width="45.5" style="53" customWidth="1"/>
    <col min="4097" max="4097" width="18" style="53" customWidth="1"/>
    <col min="4098" max="4098" width="16.33203125" style="53" customWidth="1"/>
    <col min="4099" max="4351" width="9" style="53"/>
    <col min="4352" max="4352" width="45.5" style="53" customWidth="1"/>
    <col min="4353" max="4353" width="18" style="53" customWidth="1"/>
    <col min="4354" max="4354" width="16.33203125" style="53" customWidth="1"/>
    <col min="4355" max="4607" width="9" style="53"/>
    <col min="4608" max="4608" width="45.5" style="53" customWidth="1"/>
    <col min="4609" max="4609" width="18" style="53" customWidth="1"/>
    <col min="4610" max="4610" width="16.33203125" style="53" customWidth="1"/>
    <col min="4611" max="4863" width="9" style="53"/>
    <col min="4864" max="4864" width="45.5" style="53" customWidth="1"/>
    <col min="4865" max="4865" width="18" style="53" customWidth="1"/>
    <col min="4866" max="4866" width="16.33203125" style="53" customWidth="1"/>
    <col min="4867" max="5119" width="9" style="53"/>
    <col min="5120" max="5120" width="45.5" style="53" customWidth="1"/>
    <col min="5121" max="5121" width="18" style="53" customWidth="1"/>
    <col min="5122" max="5122" width="16.33203125" style="53" customWidth="1"/>
    <col min="5123" max="5375" width="9" style="53"/>
    <col min="5376" max="5376" width="45.5" style="53" customWidth="1"/>
    <col min="5377" max="5377" width="18" style="53" customWidth="1"/>
    <col min="5378" max="5378" width="16.33203125" style="53" customWidth="1"/>
    <col min="5379" max="5631" width="9" style="53"/>
    <col min="5632" max="5632" width="45.5" style="53" customWidth="1"/>
    <col min="5633" max="5633" width="18" style="53" customWidth="1"/>
    <col min="5634" max="5634" width="16.33203125" style="53" customWidth="1"/>
    <col min="5635" max="5887" width="9" style="53"/>
    <col min="5888" max="5888" width="45.5" style="53" customWidth="1"/>
    <col min="5889" max="5889" width="18" style="53" customWidth="1"/>
    <col min="5890" max="5890" width="16.33203125" style="53" customWidth="1"/>
    <col min="5891" max="6143" width="9" style="53"/>
    <col min="6144" max="6144" width="45.5" style="53" customWidth="1"/>
    <col min="6145" max="6145" width="18" style="53" customWidth="1"/>
    <col min="6146" max="6146" width="16.33203125" style="53" customWidth="1"/>
    <col min="6147" max="6399" width="9" style="53"/>
    <col min="6400" max="6400" width="45.5" style="53" customWidth="1"/>
    <col min="6401" max="6401" width="18" style="53" customWidth="1"/>
    <col min="6402" max="6402" width="16.33203125" style="53" customWidth="1"/>
    <col min="6403" max="6655" width="9" style="53"/>
    <col min="6656" max="6656" width="45.5" style="53" customWidth="1"/>
    <col min="6657" max="6657" width="18" style="53" customWidth="1"/>
    <col min="6658" max="6658" width="16.33203125" style="53" customWidth="1"/>
    <col min="6659" max="6911" width="9" style="53"/>
    <col min="6912" max="6912" width="45.5" style="53" customWidth="1"/>
    <col min="6913" max="6913" width="18" style="53" customWidth="1"/>
    <col min="6914" max="6914" width="16.33203125" style="53" customWidth="1"/>
    <col min="6915" max="7167" width="9" style="53"/>
    <col min="7168" max="7168" width="45.5" style="53" customWidth="1"/>
    <col min="7169" max="7169" width="18" style="53" customWidth="1"/>
    <col min="7170" max="7170" width="16.33203125" style="53" customWidth="1"/>
    <col min="7171" max="7423" width="9" style="53"/>
    <col min="7424" max="7424" width="45.5" style="53" customWidth="1"/>
    <col min="7425" max="7425" width="18" style="53" customWidth="1"/>
    <col min="7426" max="7426" width="16.33203125" style="53" customWidth="1"/>
    <col min="7427" max="7679" width="9" style="53"/>
    <col min="7680" max="7680" width="45.5" style="53" customWidth="1"/>
    <col min="7681" max="7681" width="18" style="53" customWidth="1"/>
    <col min="7682" max="7682" width="16.33203125" style="53" customWidth="1"/>
    <col min="7683" max="7935" width="9" style="53"/>
    <col min="7936" max="7936" width="45.5" style="53" customWidth="1"/>
    <col min="7937" max="7937" width="18" style="53" customWidth="1"/>
    <col min="7938" max="7938" width="16.33203125" style="53" customWidth="1"/>
    <col min="7939" max="8191" width="9" style="53"/>
    <col min="8192" max="8192" width="45.5" style="53" customWidth="1"/>
    <col min="8193" max="8193" width="18" style="53" customWidth="1"/>
    <col min="8194" max="8194" width="16.33203125" style="53" customWidth="1"/>
    <col min="8195" max="8447" width="9" style="53"/>
    <col min="8448" max="8448" width="45.5" style="53" customWidth="1"/>
    <col min="8449" max="8449" width="18" style="53" customWidth="1"/>
    <col min="8450" max="8450" width="16.33203125" style="53" customWidth="1"/>
    <col min="8451" max="8703" width="9" style="53"/>
    <col min="8704" max="8704" width="45.5" style="53" customWidth="1"/>
    <col min="8705" max="8705" width="18" style="53" customWidth="1"/>
    <col min="8706" max="8706" width="16.33203125" style="53" customWidth="1"/>
    <col min="8707" max="8959" width="9" style="53"/>
    <col min="8960" max="8960" width="45.5" style="53" customWidth="1"/>
    <col min="8961" max="8961" width="18" style="53" customWidth="1"/>
    <col min="8962" max="8962" width="16.33203125" style="53" customWidth="1"/>
    <col min="8963" max="9215" width="9" style="53"/>
    <col min="9216" max="9216" width="45.5" style="53" customWidth="1"/>
    <col min="9217" max="9217" width="18" style="53" customWidth="1"/>
    <col min="9218" max="9218" width="16.33203125" style="53" customWidth="1"/>
    <col min="9219" max="9471" width="9" style="53"/>
    <col min="9472" max="9472" width="45.5" style="53" customWidth="1"/>
    <col min="9473" max="9473" width="18" style="53" customWidth="1"/>
    <col min="9474" max="9474" width="16.33203125" style="53" customWidth="1"/>
    <col min="9475" max="9727" width="9" style="53"/>
    <col min="9728" max="9728" width="45.5" style="53" customWidth="1"/>
    <col min="9729" max="9729" width="18" style="53" customWidth="1"/>
    <col min="9730" max="9730" width="16.33203125" style="53" customWidth="1"/>
    <col min="9731" max="9983" width="9" style="53"/>
    <col min="9984" max="9984" width="45.5" style="53" customWidth="1"/>
    <col min="9985" max="9985" width="18" style="53" customWidth="1"/>
    <col min="9986" max="9986" width="16.33203125" style="53" customWidth="1"/>
    <col min="9987" max="10239" width="9" style="53"/>
    <col min="10240" max="10240" width="45.5" style="53" customWidth="1"/>
    <col min="10241" max="10241" width="18" style="53" customWidth="1"/>
    <col min="10242" max="10242" width="16.33203125" style="53" customWidth="1"/>
    <col min="10243" max="10495" width="9" style="53"/>
    <col min="10496" max="10496" width="45.5" style="53" customWidth="1"/>
    <col min="10497" max="10497" width="18" style="53" customWidth="1"/>
    <col min="10498" max="10498" width="16.33203125" style="53" customWidth="1"/>
    <col min="10499" max="10751" width="9" style="53"/>
    <col min="10752" max="10752" width="45.5" style="53" customWidth="1"/>
    <col min="10753" max="10753" width="18" style="53" customWidth="1"/>
    <col min="10754" max="10754" width="16.33203125" style="53" customWidth="1"/>
    <col min="10755" max="11007" width="9" style="53"/>
    <col min="11008" max="11008" width="45.5" style="53" customWidth="1"/>
    <col min="11009" max="11009" width="18" style="53" customWidth="1"/>
    <col min="11010" max="11010" width="16.33203125" style="53" customWidth="1"/>
    <col min="11011" max="11263" width="9" style="53"/>
    <col min="11264" max="11264" width="45.5" style="53" customWidth="1"/>
    <col min="11265" max="11265" width="18" style="53" customWidth="1"/>
    <col min="11266" max="11266" width="16.33203125" style="53" customWidth="1"/>
    <col min="11267" max="11519" width="9" style="53"/>
    <col min="11520" max="11520" width="45.5" style="53" customWidth="1"/>
    <col min="11521" max="11521" width="18" style="53" customWidth="1"/>
    <col min="11522" max="11522" width="16.33203125" style="53" customWidth="1"/>
    <col min="11523" max="11775" width="9" style="53"/>
    <col min="11776" max="11776" width="45.5" style="53" customWidth="1"/>
    <col min="11777" max="11777" width="18" style="53" customWidth="1"/>
    <col min="11778" max="11778" width="16.33203125" style="53" customWidth="1"/>
    <col min="11779" max="12031" width="9" style="53"/>
    <col min="12032" max="12032" width="45.5" style="53" customWidth="1"/>
    <col min="12033" max="12033" width="18" style="53" customWidth="1"/>
    <col min="12034" max="12034" width="16.33203125" style="53" customWidth="1"/>
    <col min="12035" max="12287" width="9" style="53"/>
    <col min="12288" max="12288" width="45.5" style="53" customWidth="1"/>
    <col min="12289" max="12289" width="18" style="53" customWidth="1"/>
    <col min="12290" max="12290" width="16.33203125" style="53" customWidth="1"/>
    <col min="12291" max="12543" width="9" style="53"/>
    <col min="12544" max="12544" width="45.5" style="53" customWidth="1"/>
    <col min="12545" max="12545" width="18" style="53" customWidth="1"/>
    <col min="12546" max="12546" width="16.33203125" style="53" customWidth="1"/>
    <col min="12547" max="12799" width="9" style="53"/>
    <col min="12800" max="12800" width="45.5" style="53" customWidth="1"/>
    <col min="12801" max="12801" width="18" style="53" customWidth="1"/>
    <col min="12802" max="12802" width="16.33203125" style="53" customWidth="1"/>
    <col min="12803" max="13055" width="9" style="53"/>
    <col min="13056" max="13056" width="45.5" style="53" customWidth="1"/>
    <col min="13057" max="13057" width="18" style="53" customWidth="1"/>
    <col min="13058" max="13058" width="16.33203125" style="53" customWidth="1"/>
    <col min="13059" max="13311" width="9" style="53"/>
    <col min="13312" max="13312" width="45.5" style="53" customWidth="1"/>
    <col min="13313" max="13313" width="18" style="53" customWidth="1"/>
    <col min="13314" max="13314" width="16.33203125" style="53" customWidth="1"/>
    <col min="13315" max="13567" width="9" style="53"/>
    <col min="13568" max="13568" width="45.5" style="53" customWidth="1"/>
    <col min="13569" max="13569" width="18" style="53" customWidth="1"/>
    <col min="13570" max="13570" width="16.33203125" style="53" customWidth="1"/>
    <col min="13571" max="13823" width="9" style="53"/>
    <col min="13824" max="13824" width="45.5" style="53" customWidth="1"/>
    <col min="13825" max="13825" width="18" style="53" customWidth="1"/>
    <col min="13826" max="13826" width="16.33203125" style="53" customWidth="1"/>
    <col min="13827" max="14079" width="9" style="53"/>
    <col min="14080" max="14080" width="45.5" style="53" customWidth="1"/>
    <col min="14081" max="14081" width="18" style="53" customWidth="1"/>
    <col min="14082" max="14082" width="16.33203125" style="53" customWidth="1"/>
    <col min="14083" max="14335" width="9" style="53"/>
    <col min="14336" max="14336" width="45.5" style="53" customWidth="1"/>
    <col min="14337" max="14337" width="18" style="53" customWidth="1"/>
    <col min="14338" max="14338" width="16.33203125" style="53" customWidth="1"/>
    <col min="14339" max="14591" width="9" style="53"/>
    <col min="14592" max="14592" width="45.5" style="53" customWidth="1"/>
    <col min="14593" max="14593" width="18" style="53" customWidth="1"/>
    <col min="14594" max="14594" width="16.33203125" style="53" customWidth="1"/>
    <col min="14595" max="14847" width="9" style="53"/>
    <col min="14848" max="14848" width="45.5" style="53" customWidth="1"/>
    <col min="14849" max="14849" width="18" style="53" customWidth="1"/>
    <col min="14850" max="14850" width="16.33203125" style="53" customWidth="1"/>
    <col min="14851" max="15103" width="9" style="53"/>
    <col min="15104" max="15104" width="45.5" style="53" customWidth="1"/>
    <col min="15105" max="15105" width="18" style="53" customWidth="1"/>
    <col min="15106" max="15106" width="16.33203125" style="53" customWidth="1"/>
    <col min="15107" max="15359" width="9" style="53"/>
    <col min="15360" max="15360" width="45.5" style="53" customWidth="1"/>
    <col min="15361" max="15361" width="18" style="53" customWidth="1"/>
    <col min="15362" max="15362" width="16.33203125" style="53" customWidth="1"/>
    <col min="15363" max="15615" width="9" style="53"/>
    <col min="15616" max="15616" width="45.5" style="53" customWidth="1"/>
    <col min="15617" max="15617" width="18" style="53" customWidth="1"/>
    <col min="15618" max="15618" width="16.33203125" style="53" customWidth="1"/>
    <col min="15619" max="15871" width="9" style="53"/>
    <col min="15872" max="15872" width="45.5" style="53" customWidth="1"/>
    <col min="15873" max="15873" width="18" style="53" customWidth="1"/>
    <col min="15874" max="15874" width="16.33203125" style="53" customWidth="1"/>
    <col min="15875" max="16127" width="9" style="53"/>
    <col min="16128" max="16128" width="45.5" style="53" customWidth="1"/>
    <col min="16129" max="16129" width="18" style="53" customWidth="1"/>
    <col min="16130" max="16130" width="16.33203125" style="53" customWidth="1"/>
    <col min="16131" max="16384" width="9" style="53"/>
  </cols>
  <sheetData>
    <row r="1" spans="1:3" ht="18">
      <c r="A1" s="98" t="s">
        <v>567</v>
      </c>
    </row>
    <row r="2" spans="1:3" ht="23">
      <c r="A2" s="688" t="s">
        <v>240</v>
      </c>
      <c r="B2" s="688"/>
    </row>
    <row r="3" spans="1:3" ht="17">
      <c r="A3" s="689" t="s">
        <v>236</v>
      </c>
      <c r="B3" s="689"/>
    </row>
    <row r="4" spans="1:3">
      <c r="A4" s="99"/>
      <c r="B4" s="581"/>
    </row>
    <row r="5" spans="1:3" s="382" customFormat="1" ht="19.5" customHeight="1">
      <c r="A5" s="381" t="s">
        <v>208</v>
      </c>
      <c r="B5" s="582" t="s">
        <v>122</v>
      </c>
    </row>
    <row r="6" spans="1:3" s="382" customFormat="1" ht="19.5" customHeight="1">
      <c r="A6" s="383" t="s">
        <v>212</v>
      </c>
      <c r="B6" s="583">
        <v>162400</v>
      </c>
    </row>
    <row r="7" spans="1:3" s="382" customFormat="1" ht="19.5" customHeight="1">
      <c r="A7" s="383" t="s">
        <v>237</v>
      </c>
      <c r="B7" s="583">
        <v>108250</v>
      </c>
    </row>
    <row r="8" spans="1:3" s="382" customFormat="1" ht="19.5" customHeight="1">
      <c r="A8" s="384" t="s">
        <v>1780</v>
      </c>
      <c r="B8" s="584">
        <v>67643</v>
      </c>
    </row>
    <row r="9" spans="1:3" s="382" customFormat="1" ht="19.5" customHeight="1">
      <c r="A9" s="384" t="s">
        <v>1781</v>
      </c>
      <c r="B9" s="584">
        <v>40607</v>
      </c>
    </row>
    <row r="10" spans="1:3" s="382" customFormat="1" ht="19.5" customHeight="1">
      <c r="A10" s="511" t="s">
        <v>238</v>
      </c>
      <c r="B10" s="585">
        <v>54150</v>
      </c>
    </row>
    <row r="11" spans="1:3" s="382" customFormat="1" ht="19.5" customHeight="1">
      <c r="A11" s="512" t="s">
        <v>1166</v>
      </c>
      <c r="B11" s="586">
        <v>7298.19</v>
      </c>
      <c r="C11" s="502"/>
    </row>
    <row r="12" spans="1:3" s="382" customFormat="1" ht="19.5" customHeight="1">
      <c r="A12" s="513" t="s">
        <v>1167</v>
      </c>
      <c r="B12" s="586">
        <v>3347.58</v>
      </c>
    </row>
    <row r="13" spans="1:3" s="382" customFormat="1" ht="19.5" customHeight="1">
      <c r="A13" s="513" t="s">
        <v>1168</v>
      </c>
      <c r="B13" s="586">
        <v>175.23</v>
      </c>
    </row>
    <row r="14" spans="1:3" s="382" customFormat="1" ht="19.5" customHeight="1">
      <c r="A14" s="513" t="s">
        <v>1169</v>
      </c>
      <c r="B14" s="586">
        <v>265.83</v>
      </c>
    </row>
    <row r="15" spans="1:3" s="382" customFormat="1" ht="19.5" customHeight="1">
      <c r="A15" s="513" t="s">
        <v>1170</v>
      </c>
      <c r="B15" s="586">
        <v>197.05</v>
      </c>
    </row>
    <row r="16" spans="1:3" s="382" customFormat="1" ht="19.5" customHeight="1">
      <c r="A16" s="513" t="s">
        <v>1171</v>
      </c>
      <c r="B16" s="586">
        <v>61.09</v>
      </c>
      <c r="C16" s="503"/>
    </row>
    <row r="17" spans="1:4" s="382" customFormat="1" ht="19.5" customHeight="1">
      <c r="A17" s="513" t="s">
        <v>1172</v>
      </c>
      <c r="B17" s="586">
        <v>45</v>
      </c>
    </row>
    <row r="18" spans="1:4" s="382" customFormat="1" ht="19.5" customHeight="1">
      <c r="A18" s="513" t="s">
        <v>1173</v>
      </c>
      <c r="B18" s="586">
        <v>69.400000000000006</v>
      </c>
    </row>
    <row r="19" spans="1:4" s="382" customFormat="1" ht="19.5" customHeight="1">
      <c r="A19" s="513" t="s">
        <v>1174</v>
      </c>
      <c r="B19" s="586">
        <v>50</v>
      </c>
      <c r="C19" s="504"/>
    </row>
    <row r="20" spans="1:4" s="382" customFormat="1" ht="19.5" customHeight="1">
      <c r="A20" s="513" t="s">
        <v>1782</v>
      </c>
      <c r="B20" s="586">
        <v>53.41</v>
      </c>
    </row>
    <row r="21" spans="1:4" s="382" customFormat="1" ht="19.5" customHeight="1">
      <c r="A21" s="513" t="s">
        <v>1175</v>
      </c>
      <c r="B21" s="586">
        <v>381.53</v>
      </c>
    </row>
    <row r="22" spans="1:4" s="382" customFormat="1" ht="19.5" customHeight="1">
      <c r="A22" s="513" t="s">
        <v>1176</v>
      </c>
      <c r="B22" s="586">
        <v>107.62</v>
      </c>
      <c r="C22" s="385"/>
      <c r="D22" s="385"/>
    </row>
    <row r="23" spans="1:4" s="382" customFormat="1" ht="19.5" customHeight="1">
      <c r="A23" s="513" t="s">
        <v>1177</v>
      </c>
      <c r="B23" s="586">
        <v>788.06</v>
      </c>
      <c r="C23" s="504"/>
    </row>
    <row r="24" spans="1:4" s="382" customFormat="1" ht="19.5" customHeight="1">
      <c r="A24" s="513" t="s">
        <v>1783</v>
      </c>
      <c r="B24" s="586">
        <v>226.68</v>
      </c>
    </row>
    <row r="25" spans="1:4" s="382" customFormat="1" ht="19.5" customHeight="1">
      <c r="A25" s="513" t="s">
        <v>1178</v>
      </c>
      <c r="B25" s="586">
        <v>165.08</v>
      </c>
    </row>
    <row r="26" spans="1:4" s="382" customFormat="1" ht="19.5" customHeight="1">
      <c r="A26" s="513" t="s">
        <v>1784</v>
      </c>
      <c r="B26" s="586">
        <v>241.34</v>
      </c>
    </row>
    <row r="27" spans="1:4" s="382" customFormat="1" ht="19.5" customHeight="1">
      <c r="A27" s="513" t="s">
        <v>1179</v>
      </c>
      <c r="B27" s="586">
        <v>338.93</v>
      </c>
    </row>
    <row r="28" spans="1:4" s="382" customFormat="1" ht="19.5" customHeight="1">
      <c r="A28" s="513" t="s">
        <v>1152</v>
      </c>
      <c r="B28" s="586">
        <v>36</v>
      </c>
    </row>
    <row r="29" spans="1:4" s="382" customFormat="1" ht="19.5" customHeight="1">
      <c r="A29" s="513" t="s">
        <v>1153</v>
      </c>
      <c r="B29" s="586">
        <v>71</v>
      </c>
    </row>
    <row r="30" spans="1:4" s="382" customFormat="1" ht="19.5" customHeight="1">
      <c r="A30" s="513" t="s">
        <v>1154</v>
      </c>
      <c r="B30" s="586">
        <v>69.23</v>
      </c>
    </row>
    <row r="31" spans="1:4" s="382" customFormat="1" ht="19.5" customHeight="1">
      <c r="A31" s="513" t="s">
        <v>1155</v>
      </c>
      <c r="B31" s="586">
        <v>20</v>
      </c>
    </row>
    <row r="32" spans="1:4" s="382" customFormat="1" ht="19.5" customHeight="1">
      <c r="A32" s="513" t="s">
        <v>1156</v>
      </c>
      <c r="B32" s="586">
        <v>40</v>
      </c>
    </row>
    <row r="33" spans="1:2" s="382" customFormat="1" ht="19.5" customHeight="1">
      <c r="A33" s="513" t="s">
        <v>1157</v>
      </c>
      <c r="B33" s="586">
        <v>20</v>
      </c>
    </row>
    <row r="34" spans="1:2" s="382" customFormat="1" ht="19.5" customHeight="1">
      <c r="A34" s="513" t="s">
        <v>1158</v>
      </c>
      <c r="B34" s="586">
        <v>3</v>
      </c>
    </row>
    <row r="35" spans="1:2" s="382" customFormat="1" ht="19.5" customHeight="1">
      <c r="A35" s="513" t="s">
        <v>1159</v>
      </c>
      <c r="B35" s="586">
        <v>10.88</v>
      </c>
    </row>
    <row r="36" spans="1:2" s="382" customFormat="1" ht="19.5" customHeight="1">
      <c r="A36" s="513" t="s">
        <v>1160</v>
      </c>
      <c r="B36" s="586">
        <v>0.24</v>
      </c>
    </row>
    <row r="37" spans="1:2" s="382" customFormat="1" ht="19.5" customHeight="1">
      <c r="A37" s="513" t="s">
        <v>1161</v>
      </c>
      <c r="B37" s="586">
        <v>178</v>
      </c>
    </row>
    <row r="38" spans="1:2" s="382" customFormat="1" ht="19.5" customHeight="1">
      <c r="A38" s="513" t="s">
        <v>1162</v>
      </c>
      <c r="B38" s="586">
        <v>0.64</v>
      </c>
    </row>
    <row r="39" spans="1:2" s="382" customFormat="1" ht="19.5" customHeight="1">
      <c r="A39" s="513" t="s">
        <v>1163</v>
      </c>
      <c r="B39" s="586">
        <v>94.33</v>
      </c>
    </row>
    <row r="40" spans="1:2" s="382" customFormat="1" ht="19.5" customHeight="1">
      <c r="A40" s="513" t="s">
        <v>1164</v>
      </c>
      <c r="B40" s="586">
        <v>17.79</v>
      </c>
    </row>
    <row r="41" spans="1:2" s="382" customFormat="1" ht="19.5" customHeight="1">
      <c r="A41" s="513" t="s">
        <v>1165</v>
      </c>
      <c r="B41" s="586">
        <v>165.03</v>
      </c>
    </row>
    <row r="42" spans="1:2" s="382" customFormat="1" ht="19.5" customHeight="1">
      <c r="A42" s="513" t="s">
        <v>1122</v>
      </c>
      <c r="B42" s="586">
        <v>84.34</v>
      </c>
    </row>
    <row r="43" spans="1:2" s="382" customFormat="1" ht="19.5" customHeight="1">
      <c r="A43" s="513" t="s">
        <v>1123</v>
      </c>
      <c r="B43" s="586">
        <v>49.42</v>
      </c>
    </row>
    <row r="44" spans="1:2" s="382" customFormat="1" ht="19.5" customHeight="1">
      <c r="A44" s="513" t="s">
        <v>1124</v>
      </c>
      <c r="B44" s="586">
        <v>6.33</v>
      </c>
    </row>
    <row r="45" spans="1:2" s="382" customFormat="1" ht="19.5" customHeight="1">
      <c r="A45" s="513" t="s">
        <v>1125</v>
      </c>
      <c r="B45" s="586">
        <v>20</v>
      </c>
    </row>
    <row r="46" spans="1:2" s="382" customFormat="1" ht="19.5" customHeight="1">
      <c r="A46" s="513" t="s">
        <v>1785</v>
      </c>
      <c r="B46" s="586">
        <v>412.61</v>
      </c>
    </row>
    <row r="47" spans="1:2" s="382" customFormat="1" ht="19.5" customHeight="1">
      <c r="A47" s="513" t="s">
        <v>1786</v>
      </c>
      <c r="B47" s="586">
        <v>1744.75</v>
      </c>
    </row>
    <row r="48" spans="1:2" s="382" customFormat="1" ht="19.5" customHeight="1">
      <c r="A48" s="513" t="s">
        <v>1126</v>
      </c>
      <c r="B48" s="586">
        <v>6.82</v>
      </c>
    </row>
    <row r="49" spans="1:3" s="382" customFormat="1" ht="19.5" customHeight="1">
      <c r="A49" s="513" t="s">
        <v>1787</v>
      </c>
      <c r="B49" s="586">
        <v>673.94</v>
      </c>
    </row>
    <row r="50" spans="1:3" s="382" customFormat="1" ht="19.5" customHeight="1">
      <c r="A50" s="513" t="s">
        <v>1127</v>
      </c>
      <c r="B50" s="586">
        <v>215.51</v>
      </c>
    </row>
    <row r="51" spans="1:3" s="382" customFormat="1" ht="19.5" customHeight="1">
      <c r="A51" s="513" t="s">
        <v>1128</v>
      </c>
      <c r="B51" s="586">
        <v>72.400000000000006</v>
      </c>
    </row>
    <row r="52" spans="1:3" s="382" customFormat="1" ht="19.5" customHeight="1">
      <c r="A52" s="513" t="s">
        <v>1129</v>
      </c>
      <c r="B52" s="586">
        <v>190</v>
      </c>
    </row>
    <row r="53" spans="1:3" s="382" customFormat="1" ht="19.5" customHeight="1">
      <c r="A53" s="513" t="s">
        <v>1130</v>
      </c>
      <c r="B53" s="586">
        <v>40.79</v>
      </c>
    </row>
    <row r="54" spans="1:3" s="382" customFormat="1" ht="19.5" customHeight="1">
      <c r="A54" s="513" t="s">
        <v>1131</v>
      </c>
      <c r="B54" s="586">
        <v>35.11</v>
      </c>
    </row>
    <row r="55" spans="1:3" s="382" customFormat="1" ht="19.5" customHeight="1">
      <c r="A55" s="513" t="s">
        <v>1788</v>
      </c>
      <c r="B55" s="586">
        <v>747.53</v>
      </c>
    </row>
    <row r="56" spans="1:3" s="382" customFormat="1" ht="19.5" customHeight="1">
      <c r="A56" s="513" t="s">
        <v>1132</v>
      </c>
      <c r="B56" s="586">
        <v>20</v>
      </c>
    </row>
    <row r="57" spans="1:3" s="382" customFormat="1" ht="19.5" customHeight="1">
      <c r="A57" s="513" t="s">
        <v>1133</v>
      </c>
      <c r="B57" s="586">
        <v>23.94</v>
      </c>
      <c r="C57" s="504"/>
    </row>
    <row r="58" spans="1:3" s="382" customFormat="1" ht="19.5" customHeight="1">
      <c r="A58" s="513" t="s">
        <v>1789</v>
      </c>
      <c r="B58" s="586">
        <v>45</v>
      </c>
    </row>
    <row r="59" spans="1:3" s="382" customFormat="1" ht="19.5" customHeight="1">
      <c r="A59" s="513" t="s">
        <v>1134</v>
      </c>
      <c r="B59" s="586">
        <v>500</v>
      </c>
      <c r="C59" s="505"/>
    </row>
    <row r="60" spans="1:3" s="382" customFormat="1" ht="19.5" customHeight="1">
      <c r="A60" s="513" t="s">
        <v>1790</v>
      </c>
      <c r="B60" s="586">
        <v>38</v>
      </c>
    </row>
    <row r="61" spans="1:3" s="382" customFormat="1" ht="19.5" customHeight="1">
      <c r="A61" s="513" t="s">
        <v>1791</v>
      </c>
      <c r="B61" s="586">
        <v>469.39</v>
      </c>
    </row>
    <row r="62" spans="1:3" s="382" customFormat="1" ht="19.5" customHeight="1">
      <c r="A62" s="513" t="s">
        <v>1792</v>
      </c>
      <c r="B62" s="586">
        <v>18.89</v>
      </c>
    </row>
    <row r="63" spans="1:3" s="382" customFormat="1" ht="19.5" customHeight="1">
      <c r="A63" s="513" t="s">
        <v>1793</v>
      </c>
      <c r="B63" s="586">
        <v>121.13</v>
      </c>
      <c r="C63" s="504"/>
    </row>
    <row r="64" spans="1:3" s="382" customFormat="1" ht="19.5" customHeight="1">
      <c r="A64" s="513" t="s">
        <v>1794</v>
      </c>
      <c r="B64" s="586">
        <v>1136.74</v>
      </c>
    </row>
    <row r="65" spans="1:2" s="382" customFormat="1" ht="19.5" customHeight="1">
      <c r="A65" s="513" t="s">
        <v>1795</v>
      </c>
      <c r="B65" s="586">
        <v>585.72</v>
      </c>
    </row>
    <row r="66" spans="1:2" s="382" customFormat="1" ht="19.5" customHeight="1">
      <c r="A66" s="513" t="s">
        <v>1796</v>
      </c>
      <c r="B66" s="586">
        <v>44.95</v>
      </c>
    </row>
    <row r="67" spans="1:2" s="382" customFormat="1" ht="19.5" customHeight="1">
      <c r="A67" s="513" t="s">
        <v>1797</v>
      </c>
      <c r="B67" s="586">
        <v>20</v>
      </c>
    </row>
    <row r="68" spans="1:2" s="382" customFormat="1" ht="19.5" customHeight="1">
      <c r="A68" s="513" t="s">
        <v>1798</v>
      </c>
      <c r="B68" s="586">
        <v>13.5</v>
      </c>
    </row>
    <row r="69" spans="1:2" s="382" customFormat="1" ht="19.5" customHeight="1">
      <c r="A69" s="513" t="s">
        <v>1799</v>
      </c>
      <c r="B69" s="586">
        <v>163.41999999999999</v>
      </c>
    </row>
    <row r="70" spans="1:2" s="382" customFormat="1" ht="19.5" customHeight="1">
      <c r="A70" s="513" t="s">
        <v>1800</v>
      </c>
      <c r="B70" s="586">
        <v>642.9</v>
      </c>
    </row>
    <row r="71" spans="1:2" s="382" customFormat="1" ht="19.5" customHeight="1">
      <c r="A71" s="513" t="s">
        <v>1801</v>
      </c>
      <c r="B71" s="586">
        <v>44.39</v>
      </c>
    </row>
    <row r="72" spans="1:2" s="382" customFormat="1" ht="19.5" customHeight="1">
      <c r="A72" s="513" t="s">
        <v>1802</v>
      </c>
      <c r="B72" s="586">
        <v>2778.28</v>
      </c>
    </row>
    <row r="73" spans="1:2" s="382" customFormat="1" ht="19.5" customHeight="1">
      <c r="A73" s="513" t="s">
        <v>1803</v>
      </c>
      <c r="B73" s="586">
        <v>280</v>
      </c>
    </row>
    <row r="74" spans="1:2" s="382" customFormat="1" ht="19.5" customHeight="1">
      <c r="A74" s="513" t="s">
        <v>1804</v>
      </c>
      <c r="B74" s="586">
        <v>354.09</v>
      </c>
    </row>
    <row r="75" spans="1:2" s="382" customFormat="1" ht="19.5" customHeight="1">
      <c r="A75" s="513" t="s">
        <v>1805</v>
      </c>
      <c r="B75" s="586">
        <v>20.52</v>
      </c>
    </row>
    <row r="76" spans="1:2" s="382" customFormat="1" ht="19.5" customHeight="1">
      <c r="A76" s="514" t="s">
        <v>1806</v>
      </c>
      <c r="B76" s="586">
        <v>0.95</v>
      </c>
    </row>
    <row r="77" spans="1:2" s="382" customFormat="1" ht="19.5" customHeight="1">
      <c r="A77" s="514" t="s">
        <v>1851</v>
      </c>
      <c r="B77" s="586">
        <v>13.59</v>
      </c>
    </row>
    <row r="78" spans="1:2" s="382" customFormat="1" ht="19.5" customHeight="1">
      <c r="A78" s="513" t="s">
        <v>1135</v>
      </c>
      <c r="B78" s="586">
        <v>2.1</v>
      </c>
    </row>
    <row r="79" spans="1:2" s="382" customFormat="1" ht="19.5" customHeight="1">
      <c r="A79" s="513" t="s">
        <v>1807</v>
      </c>
      <c r="B79" s="586">
        <v>214.66</v>
      </c>
    </row>
    <row r="80" spans="1:2" s="382" customFormat="1" ht="19.5" customHeight="1">
      <c r="A80" s="513" t="s">
        <v>1808</v>
      </c>
      <c r="B80" s="586">
        <v>178.61</v>
      </c>
    </row>
    <row r="81" spans="1:2" s="382" customFormat="1" ht="19.5" customHeight="1">
      <c r="A81" s="513" t="s">
        <v>1809</v>
      </c>
      <c r="B81" s="586">
        <v>312</v>
      </c>
    </row>
    <row r="82" spans="1:2" s="382" customFormat="1" ht="19.5" customHeight="1">
      <c r="A82" s="515" t="s">
        <v>1136</v>
      </c>
      <c r="B82" s="586">
        <v>438.39</v>
      </c>
    </row>
    <row r="83" spans="1:2" s="382" customFormat="1" ht="19.5" customHeight="1">
      <c r="A83" s="513" t="s">
        <v>1810</v>
      </c>
      <c r="B83" s="586">
        <v>157.33000000000001</v>
      </c>
    </row>
    <row r="84" spans="1:2" s="382" customFormat="1" ht="19.5" customHeight="1">
      <c r="A84" s="513" t="s">
        <v>1811</v>
      </c>
      <c r="B84" s="586">
        <v>59.77</v>
      </c>
    </row>
    <row r="85" spans="1:2" s="382" customFormat="1" ht="19.5" customHeight="1">
      <c r="A85" s="513" t="s">
        <v>1137</v>
      </c>
      <c r="B85" s="586">
        <v>71.25</v>
      </c>
    </row>
    <row r="86" spans="1:2" s="382" customFormat="1" ht="19.5" customHeight="1">
      <c r="A86" s="514" t="s">
        <v>1812</v>
      </c>
      <c r="B86" s="586">
        <v>2600</v>
      </c>
    </row>
    <row r="87" spans="1:2" s="382" customFormat="1" ht="19.5" customHeight="1">
      <c r="A87" s="513" t="s">
        <v>1813</v>
      </c>
      <c r="B87" s="586">
        <v>30</v>
      </c>
    </row>
    <row r="88" spans="1:2" s="382" customFormat="1" ht="19.5" customHeight="1">
      <c r="A88" s="513" t="s">
        <v>1814</v>
      </c>
      <c r="B88" s="586">
        <v>501.46</v>
      </c>
    </row>
    <row r="89" spans="1:2" s="382" customFormat="1" ht="19.5" customHeight="1">
      <c r="A89" s="513" t="s">
        <v>1138</v>
      </c>
      <c r="B89" s="586">
        <v>77.83</v>
      </c>
    </row>
    <row r="90" spans="1:2" s="382" customFormat="1" ht="19.5" customHeight="1">
      <c r="A90" s="513" t="s">
        <v>1139</v>
      </c>
      <c r="B90" s="586">
        <v>162.08000000000001</v>
      </c>
    </row>
    <row r="91" spans="1:2" s="382" customFormat="1" ht="19.5" customHeight="1">
      <c r="A91" s="513" t="s">
        <v>1140</v>
      </c>
      <c r="B91" s="586">
        <v>624.70000000000005</v>
      </c>
    </row>
    <row r="92" spans="1:2" s="382" customFormat="1" ht="19.5" customHeight="1">
      <c r="A92" s="513" t="s">
        <v>1815</v>
      </c>
      <c r="B92" s="586">
        <v>30</v>
      </c>
    </row>
    <row r="93" spans="1:2" s="382" customFormat="1" ht="19.5" customHeight="1">
      <c r="A93" s="513" t="s">
        <v>1816</v>
      </c>
      <c r="B93" s="586">
        <v>20</v>
      </c>
    </row>
    <row r="94" spans="1:2" s="382" customFormat="1" ht="19.5" customHeight="1">
      <c r="A94" s="513" t="s">
        <v>1817</v>
      </c>
      <c r="B94" s="586">
        <v>19.39</v>
      </c>
    </row>
    <row r="95" spans="1:2" s="382" customFormat="1" ht="19.5" customHeight="1">
      <c r="A95" s="513" t="s">
        <v>1818</v>
      </c>
      <c r="B95" s="586">
        <v>30</v>
      </c>
    </row>
    <row r="96" spans="1:2" s="382" customFormat="1" ht="19.5" customHeight="1">
      <c r="A96" s="513" t="s">
        <v>1141</v>
      </c>
      <c r="B96" s="586">
        <v>80</v>
      </c>
    </row>
    <row r="97" spans="1:2" s="382" customFormat="1" ht="19.5" customHeight="1">
      <c r="A97" s="513" t="s">
        <v>1142</v>
      </c>
      <c r="B97" s="586">
        <v>177.98</v>
      </c>
    </row>
    <row r="98" spans="1:2" s="382" customFormat="1" ht="19.5" customHeight="1">
      <c r="A98" s="513" t="s">
        <v>1819</v>
      </c>
      <c r="B98" s="586">
        <v>98.63</v>
      </c>
    </row>
    <row r="99" spans="1:2" s="382" customFormat="1" ht="19.5" customHeight="1">
      <c r="A99" s="513" t="s">
        <v>1820</v>
      </c>
      <c r="B99" s="586">
        <v>108</v>
      </c>
    </row>
    <row r="100" spans="1:2" s="382" customFormat="1" ht="19.5" customHeight="1">
      <c r="A100" s="513" t="s">
        <v>1821</v>
      </c>
      <c r="B100" s="586">
        <v>30</v>
      </c>
    </row>
    <row r="101" spans="1:2" s="382" customFormat="1" ht="19.5" customHeight="1">
      <c r="A101" s="513" t="s">
        <v>1822</v>
      </c>
      <c r="B101" s="586">
        <v>2460.84</v>
      </c>
    </row>
    <row r="102" spans="1:2" s="382" customFormat="1" ht="19.5" customHeight="1">
      <c r="A102" s="513" t="s">
        <v>1823</v>
      </c>
      <c r="B102" s="586">
        <v>18.73</v>
      </c>
    </row>
    <row r="103" spans="1:2" s="382" customFormat="1" ht="19.5" customHeight="1">
      <c r="A103" s="513" t="s">
        <v>1143</v>
      </c>
      <c r="B103" s="586">
        <v>160</v>
      </c>
    </row>
    <row r="104" spans="1:2" s="382" customFormat="1" ht="19.5" customHeight="1">
      <c r="A104" s="513" t="s">
        <v>1144</v>
      </c>
      <c r="B104" s="586">
        <v>100</v>
      </c>
    </row>
    <row r="105" spans="1:2" s="382" customFormat="1" ht="19.5" customHeight="1">
      <c r="A105" s="513" t="s">
        <v>1145</v>
      </c>
      <c r="B105" s="586">
        <v>13.37</v>
      </c>
    </row>
    <row r="106" spans="1:2" s="382" customFormat="1" ht="19.5" customHeight="1">
      <c r="A106" s="513" t="s">
        <v>1824</v>
      </c>
      <c r="B106" s="586">
        <v>1199.0899999999999</v>
      </c>
    </row>
    <row r="107" spans="1:2" s="382" customFormat="1" ht="19.5" customHeight="1">
      <c r="A107" s="513" t="s">
        <v>1825</v>
      </c>
      <c r="B107" s="586">
        <v>20</v>
      </c>
    </row>
    <row r="108" spans="1:2" s="382" customFormat="1" ht="19.5" customHeight="1">
      <c r="A108" s="513" t="s">
        <v>1146</v>
      </c>
      <c r="B108" s="586">
        <v>30</v>
      </c>
    </row>
    <row r="109" spans="1:2" s="382" customFormat="1" ht="19.5" customHeight="1">
      <c r="A109" s="513" t="s">
        <v>1147</v>
      </c>
      <c r="B109" s="586">
        <v>6</v>
      </c>
    </row>
    <row r="110" spans="1:2" s="382" customFormat="1" ht="19.5" customHeight="1">
      <c r="A110" s="513" t="s">
        <v>1148</v>
      </c>
      <c r="B110" s="586">
        <v>651.58000000000004</v>
      </c>
    </row>
    <row r="111" spans="1:2" s="382" customFormat="1" ht="19.5" customHeight="1">
      <c r="A111" s="513" t="s">
        <v>1149</v>
      </c>
      <c r="B111" s="586">
        <v>84.22</v>
      </c>
    </row>
    <row r="112" spans="1:2" s="382" customFormat="1" ht="19.5" customHeight="1">
      <c r="A112" s="513" t="s">
        <v>1150</v>
      </c>
      <c r="B112" s="586">
        <v>372.96</v>
      </c>
    </row>
    <row r="113" spans="1:2" s="382" customFormat="1" ht="19.5" customHeight="1">
      <c r="A113" s="513" t="s">
        <v>1826</v>
      </c>
      <c r="B113" s="586">
        <v>70.400000000000006</v>
      </c>
    </row>
    <row r="114" spans="1:2" s="382" customFormat="1" ht="19.5" customHeight="1">
      <c r="A114" s="513" t="s">
        <v>1827</v>
      </c>
      <c r="B114" s="586">
        <v>789.46</v>
      </c>
    </row>
    <row r="115" spans="1:2" s="382" customFormat="1" ht="19.5" customHeight="1">
      <c r="A115" s="513" t="s">
        <v>1151</v>
      </c>
      <c r="B115" s="586">
        <v>196.74</v>
      </c>
    </row>
    <row r="116" spans="1:2" s="382" customFormat="1" ht="19.5" customHeight="1">
      <c r="A116" s="513" t="s">
        <v>1828</v>
      </c>
      <c r="B116" s="586">
        <v>167.84</v>
      </c>
    </row>
    <row r="117" spans="1:2" s="382" customFormat="1" ht="19.5" customHeight="1">
      <c r="A117" s="513" t="s">
        <v>1829</v>
      </c>
      <c r="B117" s="586">
        <v>207.8</v>
      </c>
    </row>
    <row r="118" spans="1:2" s="382" customFormat="1" ht="19.5" customHeight="1">
      <c r="A118" s="513" t="s">
        <v>1082</v>
      </c>
      <c r="B118" s="586">
        <v>0.24</v>
      </c>
    </row>
    <row r="119" spans="1:2" s="382" customFormat="1" ht="19.5" customHeight="1">
      <c r="A119" s="513" t="s">
        <v>1083</v>
      </c>
      <c r="B119" s="586">
        <v>8</v>
      </c>
    </row>
    <row r="120" spans="1:2" s="382" customFormat="1" ht="19.5" customHeight="1">
      <c r="A120" s="513" t="s">
        <v>1084</v>
      </c>
      <c r="B120" s="586">
        <v>2.89</v>
      </c>
    </row>
    <row r="121" spans="1:2" s="382" customFormat="1" ht="19.5" customHeight="1">
      <c r="A121" s="513" t="s">
        <v>1830</v>
      </c>
      <c r="B121" s="586">
        <v>886.97</v>
      </c>
    </row>
    <row r="122" spans="1:2" s="382" customFormat="1" ht="19.5" customHeight="1">
      <c r="A122" s="513" t="s">
        <v>1085</v>
      </c>
      <c r="B122" s="586">
        <v>427.04</v>
      </c>
    </row>
    <row r="123" spans="1:2" s="382" customFormat="1" ht="19.5" customHeight="1">
      <c r="A123" s="513" t="s">
        <v>1086</v>
      </c>
      <c r="B123" s="586">
        <v>926.29</v>
      </c>
    </row>
    <row r="124" spans="1:2" s="382" customFormat="1" ht="19.5" customHeight="1">
      <c r="A124" s="513" t="s">
        <v>1549</v>
      </c>
      <c r="B124" s="586">
        <v>228.57</v>
      </c>
    </row>
    <row r="125" spans="1:2" s="382" customFormat="1" ht="19.5" customHeight="1">
      <c r="A125" s="513" t="s">
        <v>1550</v>
      </c>
      <c r="B125" s="586">
        <v>151.04</v>
      </c>
    </row>
    <row r="126" spans="1:2" s="382" customFormat="1" ht="19.5" customHeight="1">
      <c r="A126" s="513" t="s">
        <v>1551</v>
      </c>
      <c r="B126" s="586">
        <v>816.6</v>
      </c>
    </row>
    <row r="127" spans="1:2" s="382" customFormat="1" ht="19.5" customHeight="1">
      <c r="A127" s="513" t="s">
        <v>1087</v>
      </c>
      <c r="B127" s="586">
        <v>17</v>
      </c>
    </row>
    <row r="128" spans="1:2" s="382" customFormat="1" ht="19.5" customHeight="1">
      <c r="A128" s="513" t="s">
        <v>1088</v>
      </c>
      <c r="B128" s="586">
        <v>250</v>
      </c>
    </row>
    <row r="129" spans="1:3" s="382" customFormat="1" ht="19.5" customHeight="1">
      <c r="A129" s="513" t="s">
        <v>1089</v>
      </c>
      <c r="B129" s="586">
        <v>133.80000000000001</v>
      </c>
    </row>
    <row r="130" spans="1:3" s="382" customFormat="1" ht="19.5" customHeight="1">
      <c r="A130" s="513" t="s">
        <v>1090</v>
      </c>
      <c r="B130" s="586">
        <v>326.94</v>
      </c>
    </row>
    <row r="131" spans="1:3" s="382" customFormat="1" ht="19.5" customHeight="1">
      <c r="A131" s="513" t="s">
        <v>1091</v>
      </c>
      <c r="B131" s="586">
        <v>0.28000000000000003</v>
      </c>
    </row>
    <row r="132" spans="1:3" s="382" customFormat="1" ht="19.5" customHeight="1">
      <c r="A132" s="513" t="s">
        <v>1092</v>
      </c>
      <c r="B132" s="586">
        <v>16</v>
      </c>
    </row>
    <row r="133" spans="1:3" s="382" customFormat="1" ht="19.5" customHeight="1">
      <c r="A133" s="513" t="s">
        <v>1093</v>
      </c>
      <c r="B133" s="586">
        <v>1</v>
      </c>
    </row>
    <row r="134" spans="1:3" s="382" customFormat="1" ht="19.5" customHeight="1">
      <c r="A134" s="513" t="s">
        <v>1094</v>
      </c>
      <c r="B134" s="586">
        <v>0.9</v>
      </c>
    </row>
    <row r="135" spans="1:3" s="382" customFormat="1" ht="19.5" customHeight="1">
      <c r="A135" s="513" t="s">
        <v>1095</v>
      </c>
      <c r="B135" s="586">
        <v>89.19</v>
      </c>
    </row>
    <row r="136" spans="1:3" s="382" customFormat="1" ht="19.5" customHeight="1">
      <c r="A136" s="513" t="s">
        <v>1096</v>
      </c>
      <c r="B136" s="586">
        <v>9.9</v>
      </c>
    </row>
    <row r="137" spans="1:3" s="382" customFormat="1" ht="19.5" customHeight="1">
      <c r="A137" s="513" t="s">
        <v>1831</v>
      </c>
      <c r="B137" s="586">
        <v>918.46</v>
      </c>
    </row>
    <row r="138" spans="1:3" s="382" customFormat="1" ht="19.5" customHeight="1">
      <c r="A138" s="513" t="s">
        <v>1832</v>
      </c>
      <c r="B138" s="586">
        <v>56.06</v>
      </c>
      <c r="C138" s="506"/>
    </row>
    <row r="139" spans="1:3" s="382" customFormat="1" ht="19.5" customHeight="1">
      <c r="A139" s="513" t="s">
        <v>1097</v>
      </c>
      <c r="B139" s="586">
        <v>75</v>
      </c>
    </row>
    <row r="140" spans="1:3" s="382" customFormat="1" ht="19.5" customHeight="1">
      <c r="A140" s="513" t="s">
        <v>1098</v>
      </c>
      <c r="B140" s="586">
        <v>20</v>
      </c>
    </row>
    <row r="141" spans="1:3" s="382" customFormat="1" ht="19.5" customHeight="1">
      <c r="A141" s="513" t="s">
        <v>1099</v>
      </c>
      <c r="B141" s="586">
        <v>424.43</v>
      </c>
    </row>
    <row r="142" spans="1:3" s="382" customFormat="1" ht="19.5" customHeight="1">
      <c r="A142" s="513" t="s">
        <v>1833</v>
      </c>
      <c r="B142" s="586">
        <v>4944.24</v>
      </c>
    </row>
    <row r="143" spans="1:3" s="382" customFormat="1" ht="19.5" customHeight="1">
      <c r="A143" s="513" t="s">
        <v>1100</v>
      </c>
      <c r="B143" s="586">
        <v>0.18</v>
      </c>
    </row>
    <row r="144" spans="1:3" s="382" customFormat="1" ht="19.5" customHeight="1">
      <c r="A144" s="513" t="s">
        <v>1101</v>
      </c>
      <c r="B144" s="586">
        <v>1.39</v>
      </c>
    </row>
    <row r="145" spans="1:3" s="382" customFormat="1" ht="19.5" customHeight="1">
      <c r="A145" s="513" t="s">
        <v>1102</v>
      </c>
      <c r="B145" s="586">
        <v>6.36</v>
      </c>
    </row>
    <row r="146" spans="1:3" s="382" customFormat="1" ht="19.5" customHeight="1">
      <c r="A146" s="513" t="s">
        <v>1834</v>
      </c>
      <c r="B146" s="586">
        <v>515.04</v>
      </c>
    </row>
    <row r="147" spans="1:3" s="382" customFormat="1" ht="19.5" customHeight="1">
      <c r="A147" s="513" t="s">
        <v>1103</v>
      </c>
      <c r="B147" s="586">
        <v>11.36</v>
      </c>
    </row>
    <row r="148" spans="1:3" s="382" customFormat="1" ht="19.5" customHeight="1">
      <c r="A148" s="513" t="s">
        <v>1104</v>
      </c>
      <c r="B148" s="586">
        <v>32.4</v>
      </c>
    </row>
    <row r="149" spans="1:3" s="382" customFormat="1" ht="19.5" customHeight="1">
      <c r="A149" s="516" t="s">
        <v>1835</v>
      </c>
      <c r="B149" s="586">
        <v>46.23</v>
      </c>
    </row>
    <row r="150" spans="1:3" s="382" customFormat="1" ht="19.5" customHeight="1">
      <c r="A150" s="516" t="s">
        <v>1105</v>
      </c>
      <c r="B150" s="586">
        <v>0.48</v>
      </c>
      <c r="C150" s="506"/>
    </row>
    <row r="151" spans="1:3" s="382" customFormat="1" ht="19.5" customHeight="1">
      <c r="A151" s="516" t="s">
        <v>1106</v>
      </c>
      <c r="B151" s="586">
        <v>0.05</v>
      </c>
    </row>
    <row r="152" spans="1:3" s="382" customFormat="1" ht="19.5" customHeight="1">
      <c r="A152" s="516" t="s">
        <v>1836</v>
      </c>
      <c r="B152" s="586">
        <v>1277.92</v>
      </c>
    </row>
    <row r="153" spans="1:3" s="382" customFormat="1" ht="19.5" customHeight="1">
      <c r="A153" s="516" t="s">
        <v>1837</v>
      </c>
      <c r="B153" s="586">
        <v>57.04</v>
      </c>
    </row>
    <row r="154" spans="1:3" s="382" customFormat="1" ht="19.5" customHeight="1">
      <c r="A154" s="516" t="s">
        <v>1107</v>
      </c>
      <c r="B154" s="586">
        <v>363.21</v>
      </c>
    </row>
    <row r="155" spans="1:3" s="382" customFormat="1" ht="19.5" customHeight="1">
      <c r="A155" s="516" t="s">
        <v>1108</v>
      </c>
      <c r="B155" s="586">
        <v>3.78</v>
      </c>
    </row>
    <row r="156" spans="1:3" s="382" customFormat="1" ht="19.5" customHeight="1">
      <c r="A156" s="516" t="s">
        <v>1838</v>
      </c>
      <c r="B156" s="586">
        <v>237.05</v>
      </c>
    </row>
    <row r="157" spans="1:3" s="382" customFormat="1" ht="19.5" customHeight="1">
      <c r="A157" s="516" t="s">
        <v>1109</v>
      </c>
      <c r="B157" s="586">
        <v>28.6</v>
      </c>
    </row>
    <row r="158" spans="1:3" s="382" customFormat="1" ht="19.5" customHeight="1">
      <c r="A158" s="516" t="s">
        <v>1110</v>
      </c>
      <c r="B158" s="586">
        <v>203.68</v>
      </c>
    </row>
    <row r="159" spans="1:3" s="382" customFormat="1" ht="19.5" customHeight="1">
      <c r="A159" s="516" t="s">
        <v>1111</v>
      </c>
      <c r="B159" s="586">
        <v>489.64</v>
      </c>
    </row>
    <row r="160" spans="1:3" s="382" customFormat="1" ht="19.5" customHeight="1">
      <c r="A160" s="516" t="s">
        <v>1112</v>
      </c>
      <c r="B160" s="586">
        <v>223.32</v>
      </c>
    </row>
    <row r="161" spans="1:3" s="382" customFormat="1" ht="19.5" customHeight="1">
      <c r="A161" s="516" t="s">
        <v>1113</v>
      </c>
      <c r="B161" s="586">
        <v>400</v>
      </c>
    </row>
    <row r="162" spans="1:3" s="382" customFormat="1" ht="19.5" customHeight="1">
      <c r="A162" s="516" t="s">
        <v>1114</v>
      </c>
      <c r="B162" s="586">
        <v>10.44</v>
      </c>
      <c r="C162" s="506"/>
    </row>
    <row r="163" spans="1:3" s="382" customFormat="1" ht="19.5" customHeight="1">
      <c r="A163" s="516" t="s">
        <v>1115</v>
      </c>
      <c r="B163" s="586">
        <v>16.27</v>
      </c>
    </row>
    <row r="164" spans="1:3" s="382" customFormat="1" ht="19.5" customHeight="1">
      <c r="A164" s="516" t="s">
        <v>1116</v>
      </c>
      <c r="B164" s="586">
        <v>168.81</v>
      </c>
    </row>
    <row r="165" spans="1:3" s="382" customFormat="1" ht="19.5" customHeight="1">
      <c r="A165" s="516" t="s">
        <v>1117</v>
      </c>
      <c r="B165" s="586">
        <v>60.08</v>
      </c>
    </row>
    <row r="166" spans="1:3" s="382" customFormat="1" ht="19.5" customHeight="1">
      <c r="A166" s="516" t="s">
        <v>1118</v>
      </c>
      <c r="B166" s="586">
        <v>160</v>
      </c>
    </row>
    <row r="167" spans="1:3" s="382" customFormat="1" ht="19.5" customHeight="1">
      <c r="A167" s="516" t="s">
        <v>1119</v>
      </c>
      <c r="B167" s="586">
        <v>0.22</v>
      </c>
    </row>
    <row r="168" spans="1:3" s="382" customFormat="1" ht="19.5" customHeight="1">
      <c r="A168" s="516" t="s">
        <v>1120</v>
      </c>
      <c r="B168" s="586">
        <v>2.98</v>
      </c>
    </row>
    <row r="169" spans="1:3" s="382" customFormat="1" ht="19.5" customHeight="1">
      <c r="A169" s="516" t="s">
        <v>1121</v>
      </c>
      <c r="B169" s="586">
        <v>355.11</v>
      </c>
    </row>
  </sheetData>
  <mergeCells count="2">
    <mergeCell ref="A2:B2"/>
    <mergeCell ref="A3:B3"/>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VL6"/>
  <sheetViews>
    <sheetView showGridLines="0" showZeros="0" workbookViewId="0">
      <selection activeCell="H18" sqref="H18"/>
    </sheetView>
  </sheetViews>
  <sheetFormatPr baseColWidth="10" defaultColWidth="9.1640625" defaultRowHeight="15"/>
  <cols>
    <col min="1" max="1" width="35.6640625" style="32" customWidth="1"/>
    <col min="2"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568</v>
      </c>
      <c r="B1" s="27"/>
      <c r="C1" s="27"/>
    </row>
    <row r="2" spans="1:4" s="27" customFormat="1" ht="19">
      <c r="A2" s="665" t="s">
        <v>241</v>
      </c>
      <c r="B2" s="665"/>
      <c r="C2" s="665"/>
      <c r="D2" s="665"/>
    </row>
    <row r="3" spans="1:4" s="29" customFormat="1" ht="19.5" customHeight="1" thickBot="1">
      <c r="A3" s="26"/>
      <c r="B3" s="26"/>
      <c r="C3" s="26"/>
      <c r="D3" s="33" t="s">
        <v>1</v>
      </c>
    </row>
    <row r="4" spans="1:4" s="29" customFormat="1" ht="50" customHeight="1">
      <c r="A4" s="64" t="s">
        <v>92</v>
      </c>
      <c r="B4" s="62" t="s">
        <v>43</v>
      </c>
      <c r="C4" s="62" t="s">
        <v>2</v>
      </c>
      <c r="D4" s="63" t="s">
        <v>163</v>
      </c>
    </row>
    <row r="5" spans="1:4" s="30" customFormat="1" ht="25" customHeight="1">
      <c r="A5" s="101" t="s">
        <v>77</v>
      </c>
      <c r="B5" s="366">
        <v>3202</v>
      </c>
      <c r="C5" s="365">
        <v>3484</v>
      </c>
      <c r="D5" s="360">
        <v>108.8</v>
      </c>
    </row>
    <row r="6" spans="1:4" ht="25" customHeight="1">
      <c r="A6" s="104" t="s">
        <v>1484</v>
      </c>
      <c r="B6" s="366">
        <v>3202</v>
      </c>
      <c r="C6" s="365">
        <v>3484</v>
      </c>
      <c r="D6" s="360">
        <v>108.8</v>
      </c>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VL13"/>
  <sheetViews>
    <sheetView showGridLines="0" showZeros="0" workbookViewId="0">
      <selection activeCell="C5" sqref="C5"/>
    </sheetView>
  </sheetViews>
  <sheetFormatPr baseColWidth="10" defaultColWidth="9.1640625" defaultRowHeight="15"/>
  <cols>
    <col min="1" max="1" width="35.6640625" style="32" customWidth="1"/>
    <col min="2"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247</v>
      </c>
      <c r="B1" s="27"/>
      <c r="C1" s="27"/>
    </row>
    <row r="2" spans="1:4" s="27" customFormat="1" ht="19">
      <c r="A2" s="665" t="s">
        <v>242</v>
      </c>
      <c r="B2" s="665"/>
      <c r="C2" s="665"/>
      <c r="D2" s="665"/>
    </row>
    <row r="3" spans="1:4" s="29" customFormat="1" ht="19.5" customHeight="1" thickBot="1">
      <c r="A3" s="26"/>
      <c r="B3" s="26"/>
      <c r="C3" s="26"/>
      <c r="D3" s="33" t="s">
        <v>1</v>
      </c>
    </row>
    <row r="4" spans="1:4" s="29" customFormat="1" ht="50" customHeight="1">
      <c r="A4" s="64" t="s">
        <v>93</v>
      </c>
      <c r="B4" s="62" t="s">
        <v>43</v>
      </c>
      <c r="C4" s="62" t="s">
        <v>2</v>
      </c>
      <c r="D4" s="63" t="s">
        <v>163</v>
      </c>
    </row>
    <row r="5" spans="1:4" s="30" customFormat="1" ht="25" customHeight="1">
      <c r="A5" s="101" t="s">
        <v>603</v>
      </c>
      <c r="B5" s="364">
        <f>SUM(B6:B13)</f>
        <v>913698</v>
      </c>
      <c r="C5" s="364">
        <f>SUM(C6:C13)</f>
        <v>734848</v>
      </c>
      <c r="D5" s="361">
        <f>C5/B5*100</f>
        <v>80.425698644409863</v>
      </c>
    </row>
    <row r="6" spans="1:4" s="30" customFormat="1" ht="25" customHeight="1">
      <c r="A6" s="362" t="s">
        <v>51</v>
      </c>
      <c r="B6" s="365">
        <v>83</v>
      </c>
      <c r="C6" s="365"/>
      <c r="D6" s="361">
        <f t="shared" ref="D6:D13" si="0">C6/B6*100</f>
        <v>0</v>
      </c>
    </row>
    <row r="7" spans="1:4" s="30" customFormat="1" ht="25" customHeight="1">
      <c r="A7" s="362" t="s">
        <v>52</v>
      </c>
      <c r="B7" s="365">
        <v>4526</v>
      </c>
      <c r="C7" s="365">
        <v>3212</v>
      </c>
      <c r="D7" s="361">
        <f t="shared" si="0"/>
        <v>70.967741935483872</v>
      </c>
    </row>
    <row r="8" spans="1:4" s="30" customFormat="1" ht="25" customHeight="1">
      <c r="A8" s="362" t="s">
        <v>53</v>
      </c>
      <c r="B8" s="365">
        <v>680653</v>
      </c>
      <c r="C8" s="365">
        <v>431742</v>
      </c>
      <c r="D8" s="361">
        <f t="shared" si="0"/>
        <v>63.430558595936546</v>
      </c>
    </row>
    <row r="9" spans="1:4" s="30" customFormat="1" ht="25" customHeight="1">
      <c r="A9" s="362" t="s">
        <v>54</v>
      </c>
      <c r="B9" s="365">
        <v>11281</v>
      </c>
      <c r="C9" s="365">
        <v>16356</v>
      </c>
      <c r="D9" s="361">
        <f t="shared" si="0"/>
        <v>144.98714652956298</v>
      </c>
    </row>
    <row r="10" spans="1:4" s="30" customFormat="1" ht="25" customHeight="1">
      <c r="A10" s="362" t="s">
        <v>1485</v>
      </c>
      <c r="B10" s="366">
        <v>148789</v>
      </c>
      <c r="C10" s="365">
        <v>243474</v>
      </c>
      <c r="D10" s="361">
        <f t="shared" si="0"/>
        <v>163.63709682839459</v>
      </c>
    </row>
    <row r="11" spans="1:4" s="31" customFormat="1" ht="25" customHeight="1">
      <c r="A11" s="362" t="s">
        <v>1486</v>
      </c>
      <c r="B11" s="366">
        <v>33364</v>
      </c>
      <c r="C11" s="365">
        <v>40055</v>
      </c>
      <c r="D11" s="361">
        <f t="shared" si="0"/>
        <v>120.05454981417097</v>
      </c>
    </row>
    <row r="12" spans="1:4" ht="25" customHeight="1">
      <c r="A12" s="362" t="s">
        <v>1487</v>
      </c>
      <c r="B12" s="366">
        <v>2</v>
      </c>
      <c r="C12" s="365">
        <v>9</v>
      </c>
      <c r="D12" s="361">
        <f t="shared" si="0"/>
        <v>450</v>
      </c>
    </row>
    <row r="13" spans="1:4" ht="25" customHeight="1">
      <c r="A13" s="362" t="s">
        <v>1488</v>
      </c>
      <c r="B13" s="366">
        <v>35000</v>
      </c>
      <c r="C13" s="367"/>
      <c r="D13" s="361">
        <f t="shared" si="0"/>
        <v>0</v>
      </c>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53"/>
  <sheetViews>
    <sheetView topLeftCell="A13" workbookViewId="0">
      <selection activeCell="G14" sqref="G14"/>
    </sheetView>
  </sheetViews>
  <sheetFormatPr baseColWidth="10" defaultColWidth="9" defaultRowHeight="15"/>
  <cols>
    <col min="1" max="1" width="26.5" style="164" customWidth="1"/>
    <col min="2" max="2" width="11.1640625" style="165" customWidth="1"/>
    <col min="3" max="4" width="14.5" style="165" bestFit="1" customWidth="1"/>
    <col min="5" max="5" width="12.6640625" style="165" customWidth="1"/>
    <col min="6" max="6" width="11.6640625" style="165" customWidth="1"/>
    <col min="7" max="7" width="25.83203125" style="166" customWidth="1"/>
    <col min="8" max="8" width="11.1640625" style="165" customWidth="1"/>
    <col min="9" max="10" width="14.5" style="165" bestFit="1" customWidth="1"/>
    <col min="11" max="11" width="12.6640625" style="165" customWidth="1"/>
    <col min="12" max="12" width="11.6640625" style="165" customWidth="1"/>
    <col min="13" max="16384" width="9" style="159"/>
  </cols>
  <sheetData>
    <row r="1" spans="1:12" ht="18" customHeight="1">
      <c r="A1" s="690" t="s">
        <v>569</v>
      </c>
      <c r="B1" s="690"/>
      <c r="C1" s="690"/>
      <c r="D1" s="690"/>
      <c r="E1" s="690"/>
      <c r="F1" s="690"/>
      <c r="G1" s="690"/>
      <c r="H1" s="158"/>
      <c r="I1" s="158"/>
      <c r="J1" s="158"/>
      <c r="K1" s="158"/>
      <c r="L1" s="158"/>
    </row>
    <row r="2" spans="1:12" ht="33" customHeight="1">
      <c r="A2" s="691" t="s">
        <v>384</v>
      </c>
      <c r="B2" s="691"/>
      <c r="C2" s="691"/>
      <c r="D2" s="691"/>
      <c r="E2" s="691"/>
      <c r="F2" s="691"/>
      <c r="G2" s="691"/>
      <c r="H2" s="691"/>
      <c r="I2" s="691"/>
      <c r="J2" s="691"/>
      <c r="K2" s="691"/>
      <c r="L2" s="691"/>
    </row>
    <row r="3" spans="1:12" ht="20.25" customHeight="1" thickBot="1">
      <c r="A3" s="692" t="s">
        <v>365</v>
      </c>
      <c r="B3" s="692"/>
      <c r="C3" s="692"/>
      <c r="D3" s="692"/>
      <c r="E3" s="692"/>
      <c r="F3" s="692"/>
      <c r="G3" s="692"/>
      <c r="H3" s="160"/>
      <c r="I3" s="160"/>
      <c r="J3" s="160"/>
      <c r="K3" s="160"/>
      <c r="L3" s="161" t="s">
        <v>366</v>
      </c>
    </row>
    <row r="4" spans="1:12" ht="54">
      <c r="A4" s="162" t="s">
        <v>367</v>
      </c>
      <c r="B4" s="128" t="s">
        <v>368</v>
      </c>
      <c r="C4" s="128" t="s">
        <v>369</v>
      </c>
      <c r="D4" s="128" t="s">
        <v>370</v>
      </c>
      <c r="E4" s="128" t="s">
        <v>611</v>
      </c>
      <c r="F4" s="129" t="s">
        <v>372</v>
      </c>
      <c r="G4" s="163" t="s">
        <v>373</v>
      </c>
      <c r="H4" s="128" t="s">
        <v>368</v>
      </c>
      <c r="I4" s="128" t="s">
        <v>374</v>
      </c>
      <c r="J4" s="128" t="s">
        <v>375</v>
      </c>
      <c r="K4" s="128" t="s">
        <v>611</v>
      </c>
      <c r="L4" s="131" t="s">
        <v>376</v>
      </c>
    </row>
    <row r="5" spans="1:12" ht="20" customHeight="1">
      <c r="A5" s="167" t="s">
        <v>377</v>
      </c>
      <c r="B5" s="368">
        <f>B6+B16</f>
        <v>824386</v>
      </c>
      <c r="C5" s="368">
        <f>C6+C16</f>
        <v>1287903</v>
      </c>
      <c r="D5" s="368">
        <f>D6+D16</f>
        <v>1324485</v>
      </c>
      <c r="E5" s="168"/>
      <c r="F5" s="169"/>
      <c r="G5" s="167" t="s">
        <v>377</v>
      </c>
      <c r="H5" s="368">
        <f>H6+H16</f>
        <v>824386</v>
      </c>
      <c r="I5" s="368">
        <f>I6+I16</f>
        <v>1287903</v>
      </c>
      <c r="J5" s="368">
        <f>J6+J16</f>
        <v>1324485</v>
      </c>
      <c r="K5" s="168"/>
      <c r="L5" s="169"/>
    </row>
    <row r="6" spans="1:12" ht="20" customHeight="1">
      <c r="A6" s="170" t="s">
        <v>325</v>
      </c>
      <c r="B6" s="368">
        <f>SUM(B7:B15)</f>
        <v>3000</v>
      </c>
      <c r="C6" s="368">
        <f>SUM(C7:C15)</f>
        <v>3484</v>
      </c>
      <c r="D6" s="368">
        <f>SUM(D7:D15)</f>
        <v>3484</v>
      </c>
      <c r="E6" s="168"/>
      <c r="F6" s="171"/>
      <c r="G6" s="170" t="s">
        <v>6</v>
      </c>
      <c r="H6" s="368">
        <v>536385</v>
      </c>
      <c r="I6" s="368">
        <f>SUM(I7:I15)</f>
        <v>800000</v>
      </c>
      <c r="J6" s="368">
        <f>SUM(J7:J15)</f>
        <v>724951</v>
      </c>
      <c r="K6" s="168"/>
      <c r="L6" s="171"/>
    </row>
    <row r="7" spans="1:12" ht="20" customHeight="1">
      <c r="A7" s="172" t="s">
        <v>1489</v>
      </c>
      <c r="B7" s="366">
        <v>3000</v>
      </c>
      <c r="C7" s="365">
        <v>3484</v>
      </c>
      <c r="D7" s="365">
        <v>3484</v>
      </c>
      <c r="E7" s="140">
        <v>100</v>
      </c>
      <c r="F7" s="141">
        <v>108.8</v>
      </c>
      <c r="G7" s="138" t="s">
        <v>1181</v>
      </c>
      <c r="H7" s="365">
        <v>3572</v>
      </c>
      <c r="I7" s="365"/>
      <c r="J7" s="365"/>
      <c r="K7" s="363"/>
      <c r="L7" s="363">
        <v>0</v>
      </c>
    </row>
    <row r="8" spans="1:12" ht="20" customHeight="1">
      <c r="A8" s="138"/>
      <c r="B8" s="365"/>
      <c r="C8" s="365"/>
      <c r="D8" s="365"/>
      <c r="E8" s="140"/>
      <c r="F8" s="141"/>
      <c r="G8" s="138" t="s">
        <v>52</v>
      </c>
      <c r="H8" s="365"/>
      <c r="I8" s="365">
        <v>2300</v>
      </c>
      <c r="J8" s="365">
        <v>2272</v>
      </c>
      <c r="K8" s="363">
        <f t="shared" ref="K8:K10" si="0">J8/I8*100</f>
        <v>98.782608695652172</v>
      </c>
      <c r="L8" s="363">
        <v>62.383305875892368</v>
      </c>
    </row>
    <row r="9" spans="1:12" ht="20" customHeight="1">
      <c r="A9" s="138"/>
      <c r="B9" s="365"/>
      <c r="C9" s="365"/>
      <c r="D9" s="365"/>
      <c r="E9" s="140"/>
      <c r="F9" s="141"/>
      <c r="G9" s="138" t="s">
        <v>53</v>
      </c>
      <c r="H9" s="365">
        <v>467345</v>
      </c>
      <c r="I9" s="365">
        <v>509479</v>
      </c>
      <c r="J9" s="365">
        <v>426997</v>
      </c>
      <c r="K9" s="363">
        <f t="shared" si="0"/>
        <v>83.810520158828922</v>
      </c>
      <c r="L9" s="363">
        <v>63.544151590326337</v>
      </c>
    </row>
    <row r="10" spans="1:12" ht="20" customHeight="1">
      <c r="A10" s="138"/>
      <c r="B10" s="365"/>
      <c r="C10" s="365"/>
      <c r="D10" s="365"/>
      <c r="E10" s="140"/>
      <c r="F10" s="141"/>
      <c r="G10" s="138" t="s">
        <v>54</v>
      </c>
      <c r="H10" s="365">
        <v>15820</v>
      </c>
      <c r="I10" s="365">
        <v>18500</v>
      </c>
      <c r="J10" s="365">
        <v>13762</v>
      </c>
      <c r="K10" s="363">
        <f t="shared" si="0"/>
        <v>74.389189189189182</v>
      </c>
      <c r="L10" s="363">
        <v>288.39061190276612</v>
      </c>
    </row>
    <row r="11" spans="1:12" ht="20" customHeight="1">
      <c r="A11" s="138"/>
      <c r="B11" s="366"/>
      <c r="C11" s="365"/>
      <c r="D11" s="365"/>
      <c r="E11" s="140"/>
      <c r="F11" s="141"/>
      <c r="G11" s="138" t="s">
        <v>1492</v>
      </c>
      <c r="H11" s="366">
        <v>13028</v>
      </c>
      <c r="I11" s="365">
        <v>233100</v>
      </c>
      <c r="J11" s="365">
        <f>243474-1618</f>
        <v>241856</v>
      </c>
      <c r="K11" s="363">
        <f t="shared" ref="K11:K12" si="1">J11/I11*100</f>
        <v>103.75632775632775</v>
      </c>
      <c r="L11" s="363">
        <v>165.12645221672872</v>
      </c>
    </row>
    <row r="12" spans="1:12" ht="20" customHeight="1">
      <c r="A12" s="138"/>
      <c r="B12" s="366"/>
      <c r="C12" s="365"/>
      <c r="D12" s="365"/>
      <c r="E12" s="140"/>
      <c r="F12" s="141"/>
      <c r="G12" s="138" t="s">
        <v>508</v>
      </c>
      <c r="H12" s="366">
        <v>36621</v>
      </c>
      <c r="I12" s="365">
        <v>36621</v>
      </c>
      <c r="J12" s="365">
        <v>40055</v>
      </c>
      <c r="K12" s="363">
        <f t="shared" si="1"/>
        <v>109.37713333879469</v>
      </c>
      <c r="L12" s="363">
        <v>120.05454981417097</v>
      </c>
    </row>
    <row r="13" spans="1:12" ht="20" customHeight="1">
      <c r="A13" s="138"/>
      <c r="B13" s="366"/>
      <c r="C13" s="365"/>
      <c r="D13" s="365"/>
      <c r="E13" s="140"/>
      <c r="F13" s="141"/>
      <c r="G13" s="138" t="s">
        <v>1493</v>
      </c>
      <c r="H13" s="366"/>
      <c r="I13" s="365"/>
      <c r="J13" s="365">
        <v>9</v>
      </c>
      <c r="K13" s="140"/>
      <c r="L13" s="141">
        <v>450</v>
      </c>
    </row>
    <row r="14" spans="1:12" ht="20" customHeight="1">
      <c r="A14" s="138"/>
      <c r="B14" s="366"/>
      <c r="C14" s="365"/>
      <c r="D14" s="365"/>
      <c r="E14" s="140"/>
      <c r="F14" s="141"/>
      <c r="G14" s="138"/>
      <c r="H14" s="366"/>
      <c r="I14" s="365"/>
      <c r="J14" s="365"/>
      <c r="K14" s="140"/>
      <c r="L14" s="141"/>
    </row>
    <row r="15" spans="1:12" ht="20" customHeight="1">
      <c r="A15" s="172"/>
      <c r="B15" s="369"/>
      <c r="C15" s="369"/>
      <c r="D15" s="369"/>
      <c r="E15" s="173"/>
      <c r="F15" s="141"/>
      <c r="G15" s="138"/>
      <c r="H15" s="369"/>
      <c r="I15" s="369"/>
      <c r="J15" s="369"/>
      <c r="K15" s="173"/>
      <c r="L15" s="141"/>
    </row>
    <row r="16" spans="1:12" ht="20" customHeight="1">
      <c r="A16" s="170" t="s">
        <v>378</v>
      </c>
      <c r="B16" s="368">
        <f>B17+B18+B21</f>
        <v>821386</v>
      </c>
      <c r="C16" s="368">
        <f>C17+C18+C21</f>
        <v>1284419</v>
      </c>
      <c r="D16" s="368">
        <f>D17+D18+D21</f>
        <v>1321001</v>
      </c>
      <c r="E16" s="168"/>
      <c r="F16" s="143" t="s">
        <v>379</v>
      </c>
      <c r="G16" s="170" t="s">
        <v>334</v>
      </c>
      <c r="H16" s="368">
        <f>H17+H18+H19++H21+H22</f>
        <v>288001</v>
      </c>
      <c r="I16" s="368">
        <f t="shared" ref="I16:J16" si="2">I17+I18+I19++I21+I22</f>
        <v>487903</v>
      </c>
      <c r="J16" s="368">
        <f t="shared" si="2"/>
        <v>599534</v>
      </c>
      <c r="K16" s="168"/>
      <c r="L16" s="143" t="s">
        <v>379</v>
      </c>
    </row>
    <row r="17" spans="1:12" ht="20" customHeight="1">
      <c r="A17" s="172" t="s">
        <v>1182</v>
      </c>
      <c r="B17" s="370">
        <v>452094</v>
      </c>
      <c r="C17" s="370">
        <v>707127</v>
      </c>
      <c r="D17" s="370">
        <v>743709</v>
      </c>
      <c r="E17" s="174"/>
      <c r="F17" s="175"/>
      <c r="G17" s="176" t="s">
        <v>1183</v>
      </c>
      <c r="H17" s="370">
        <v>7328</v>
      </c>
      <c r="I17" s="370">
        <v>16445</v>
      </c>
      <c r="J17" s="370">
        <v>9897</v>
      </c>
      <c r="K17" s="174"/>
      <c r="L17" s="175"/>
    </row>
    <row r="18" spans="1:12" ht="20" customHeight="1">
      <c r="A18" s="142" t="s">
        <v>1490</v>
      </c>
      <c r="B18" s="370">
        <f>SUM(B19:B20)</f>
        <v>150000</v>
      </c>
      <c r="C18" s="370">
        <f t="shared" ref="C18:D18" si="3">SUM(C19:C20)</f>
        <v>358000</v>
      </c>
      <c r="D18" s="370">
        <f t="shared" si="3"/>
        <v>358000</v>
      </c>
      <c r="E18" s="174"/>
      <c r="F18" s="175"/>
      <c r="G18" s="172" t="s">
        <v>380</v>
      </c>
      <c r="H18" s="370">
        <v>130515</v>
      </c>
      <c r="I18" s="370">
        <v>225000</v>
      </c>
      <c r="J18" s="370">
        <v>229889</v>
      </c>
      <c r="K18" s="174"/>
      <c r="L18" s="175"/>
    </row>
    <row r="19" spans="1:12" ht="20" customHeight="1">
      <c r="A19" s="142" t="s">
        <v>340</v>
      </c>
      <c r="B19" s="370"/>
      <c r="C19" s="370">
        <v>230000</v>
      </c>
      <c r="D19" s="370">
        <v>230000</v>
      </c>
      <c r="E19" s="174"/>
      <c r="F19" s="177"/>
      <c r="G19" s="142" t="s">
        <v>381</v>
      </c>
      <c r="H19" s="370">
        <f>SUM(H20)</f>
        <v>150000</v>
      </c>
      <c r="I19" s="370">
        <f t="shared" ref="I19:J19" si="4">SUM(I20)</f>
        <v>128000</v>
      </c>
      <c r="J19" s="370">
        <f t="shared" si="4"/>
        <v>138000</v>
      </c>
      <c r="K19" s="174"/>
      <c r="L19" s="177"/>
    </row>
    <row r="20" spans="1:12" ht="20" customHeight="1">
      <c r="A20" s="142" t="s">
        <v>342</v>
      </c>
      <c r="B20" s="370">
        <v>150000</v>
      </c>
      <c r="C20" s="370">
        <v>128000</v>
      </c>
      <c r="D20" s="370">
        <v>128000</v>
      </c>
      <c r="E20" s="174"/>
      <c r="F20" s="178"/>
      <c r="G20" s="142" t="s">
        <v>382</v>
      </c>
      <c r="H20" s="370">
        <v>150000</v>
      </c>
      <c r="I20" s="370">
        <v>128000</v>
      </c>
      <c r="J20" s="370">
        <v>138000</v>
      </c>
      <c r="K20" s="174"/>
      <c r="L20" s="178"/>
    </row>
    <row r="21" spans="1:12" ht="20" customHeight="1">
      <c r="A21" s="172" t="s">
        <v>1491</v>
      </c>
      <c r="B21" s="370">
        <v>219292</v>
      </c>
      <c r="C21" s="370">
        <v>219292</v>
      </c>
      <c r="D21" s="370">
        <v>219292</v>
      </c>
      <c r="E21" s="174"/>
      <c r="F21" s="178"/>
      <c r="G21" s="172" t="s">
        <v>1185</v>
      </c>
      <c r="H21" s="370">
        <v>158</v>
      </c>
      <c r="I21" s="370">
        <v>158</v>
      </c>
      <c r="J21" s="370">
        <v>375</v>
      </c>
      <c r="K21" s="174"/>
      <c r="L21" s="178"/>
    </row>
    <row r="22" spans="1:12" ht="20" customHeight="1">
      <c r="A22" s="172"/>
      <c r="B22" s="370"/>
      <c r="C22" s="370"/>
      <c r="D22" s="370"/>
      <c r="E22" s="174"/>
      <c r="F22" s="178"/>
      <c r="G22" s="172" t="s">
        <v>1184</v>
      </c>
      <c r="H22" s="370"/>
      <c r="I22" s="370">
        <v>118300</v>
      </c>
      <c r="J22" s="370">
        <f>221373</f>
        <v>221373</v>
      </c>
      <c r="K22" s="174"/>
      <c r="L22" s="178"/>
    </row>
    <row r="23" spans="1:12" ht="20" customHeight="1">
      <c r="A23" s="172"/>
      <c r="B23" s="174"/>
      <c r="C23" s="174"/>
      <c r="D23" s="174"/>
      <c r="E23" s="174"/>
      <c r="F23" s="178"/>
      <c r="G23" s="179"/>
      <c r="H23" s="174"/>
      <c r="I23" s="174"/>
      <c r="J23" s="174"/>
      <c r="K23" s="174"/>
      <c r="L23" s="178"/>
    </row>
    <row r="24" spans="1:12" ht="20" customHeight="1">
      <c r="A24" s="175"/>
      <c r="B24" s="175"/>
      <c r="C24" s="175"/>
      <c r="D24" s="175"/>
      <c r="E24" s="175"/>
      <c r="F24" s="175"/>
      <c r="G24" s="172"/>
      <c r="H24" s="175"/>
      <c r="I24" s="175"/>
      <c r="J24" s="175"/>
      <c r="K24" s="175"/>
      <c r="L24" s="175"/>
    </row>
    <row r="25" spans="1:12" ht="37.5" customHeight="1">
      <c r="A25" s="693" t="s">
        <v>383</v>
      </c>
      <c r="B25" s="693"/>
      <c r="C25" s="693"/>
      <c r="D25" s="693"/>
      <c r="E25" s="693"/>
      <c r="F25" s="693"/>
      <c r="G25" s="693"/>
      <c r="H25" s="693"/>
      <c r="I25" s="693"/>
      <c r="J25" s="693"/>
      <c r="K25" s="693"/>
      <c r="L25" s="693"/>
    </row>
    <row r="26" spans="1:12" ht="20" customHeight="1">
      <c r="F26" s="159"/>
      <c r="L26" s="159"/>
    </row>
    <row r="27" spans="1:12" ht="20" customHeight="1">
      <c r="F27" s="159"/>
      <c r="L27" s="159"/>
    </row>
    <row r="28" spans="1:12" ht="20" customHeight="1"/>
    <row r="29" spans="1:12">
      <c r="A29" s="159"/>
      <c r="B29" s="159"/>
      <c r="C29" s="159"/>
      <c r="D29" s="159"/>
      <c r="E29" s="159"/>
      <c r="F29" s="159"/>
      <c r="G29" s="159"/>
      <c r="H29" s="159"/>
      <c r="I29" s="159"/>
      <c r="J29" s="159"/>
      <c r="K29" s="159"/>
      <c r="L29" s="159"/>
    </row>
    <row r="30" spans="1:12">
      <c r="A30" s="159"/>
      <c r="B30" s="159"/>
      <c r="C30" s="159"/>
      <c r="D30" s="159"/>
      <c r="E30" s="159"/>
      <c r="F30" s="159"/>
      <c r="G30" s="159"/>
      <c r="H30" s="159"/>
      <c r="I30" s="159"/>
      <c r="J30" s="159"/>
      <c r="K30" s="159"/>
      <c r="L30" s="159"/>
    </row>
    <row r="31" spans="1:12">
      <c r="A31" s="159"/>
      <c r="B31" s="159"/>
      <c r="C31" s="159"/>
      <c r="D31" s="159"/>
      <c r="E31" s="159"/>
      <c r="F31" s="159"/>
      <c r="G31" s="159"/>
      <c r="H31" s="159"/>
      <c r="I31" s="159"/>
      <c r="J31" s="159"/>
      <c r="K31" s="159"/>
      <c r="L31" s="159"/>
    </row>
    <row r="32" spans="1:12">
      <c r="A32" s="159"/>
      <c r="B32" s="159"/>
      <c r="C32" s="159"/>
      <c r="D32" s="159"/>
      <c r="E32" s="159"/>
      <c r="F32" s="159"/>
      <c r="G32" s="159"/>
      <c r="H32" s="159"/>
      <c r="I32" s="159"/>
      <c r="J32" s="159"/>
      <c r="K32" s="159"/>
      <c r="L32" s="159"/>
    </row>
    <row r="33" spans="1:12">
      <c r="A33" s="159"/>
      <c r="B33" s="159"/>
      <c r="C33" s="159"/>
      <c r="D33" s="159"/>
      <c r="E33" s="159"/>
      <c r="F33" s="159"/>
      <c r="G33" s="159"/>
      <c r="H33" s="159"/>
      <c r="I33" s="159"/>
      <c r="J33" s="159"/>
      <c r="K33" s="159"/>
      <c r="L33" s="159"/>
    </row>
    <row r="34" spans="1:12">
      <c r="A34" s="159"/>
      <c r="B34" s="159"/>
      <c r="C34" s="159"/>
      <c r="D34" s="159"/>
      <c r="E34" s="159"/>
      <c r="F34" s="159"/>
      <c r="G34" s="159"/>
      <c r="H34" s="159"/>
      <c r="I34" s="159"/>
      <c r="J34" s="159"/>
      <c r="K34" s="159"/>
      <c r="L34" s="159"/>
    </row>
    <row r="35" spans="1:12">
      <c r="A35" s="159"/>
      <c r="B35" s="159"/>
      <c r="C35" s="159"/>
      <c r="D35" s="159"/>
      <c r="E35" s="159"/>
      <c r="F35" s="159"/>
      <c r="G35" s="159"/>
      <c r="H35" s="159"/>
      <c r="I35" s="159"/>
      <c r="J35" s="159"/>
      <c r="K35" s="159"/>
      <c r="L35" s="159"/>
    </row>
    <row r="36" spans="1:12">
      <c r="A36" s="159"/>
      <c r="B36" s="159"/>
      <c r="C36" s="159"/>
      <c r="D36" s="159"/>
      <c r="E36" s="159"/>
      <c r="F36" s="159"/>
      <c r="G36" s="159"/>
      <c r="H36" s="159"/>
      <c r="I36" s="159"/>
      <c r="J36" s="159"/>
      <c r="K36" s="159"/>
      <c r="L36" s="159"/>
    </row>
    <row r="37" spans="1:12">
      <c r="A37" s="159"/>
      <c r="B37" s="159"/>
      <c r="C37" s="159"/>
      <c r="D37" s="159"/>
      <c r="E37" s="159"/>
      <c r="F37" s="159"/>
      <c r="G37" s="159"/>
      <c r="H37" s="159"/>
      <c r="I37" s="159"/>
      <c r="J37" s="159"/>
      <c r="K37" s="159"/>
      <c r="L37" s="159"/>
    </row>
    <row r="38" spans="1:12">
      <c r="A38" s="159"/>
      <c r="B38" s="159"/>
      <c r="C38" s="159"/>
      <c r="D38" s="159"/>
      <c r="E38" s="159"/>
      <c r="F38" s="159"/>
      <c r="G38" s="159"/>
      <c r="H38" s="159"/>
      <c r="I38" s="159"/>
      <c r="J38" s="159"/>
      <c r="K38" s="159"/>
      <c r="L38" s="159"/>
    </row>
    <row r="39" spans="1:12">
      <c r="A39" s="159"/>
      <c r="B39" s="159"/>
      <c r="C39" s="159"/>
      <c r="D39" s="159"/>
      <c r="E39" s="159"/>
      <c r="F39" s="159"/>
      <c r="G39" s="159"/>
      <c r="H39" s="159"/>
      <c r="I39" s="159"/>
      <c r="J39" s="159"/>
      <c r="K39" s="159"/>
      <c r="L39" s="159"/>
    </row>
    <row r="40" spans="1:12">
      <c r="A40" s="159"/>
      <c r="B40" s="159"/>
      <c r="C40" s="159"/>
      <c r="D40" s="159"/>
      <c r="E40" s="159"/>
      <c r="F40" s="159"/>
      <c r="G40" s="159"/>
      <c r="H40" s="159"/>
      <c r="I40" s="159"/>
      <c r="J40" s="159"/>
      <c r="K40" s="159"/>
      <c r="L40" s="159"/>
    </row>
    <row r="41" spans="1:12">
      <c r="A41" s="159"/>
      <c r="B41" s="159"/>
      <c r="C41" s="159"/>
      <c r="D41" s="159"/>
      <c r="E41" s="159"/>
      <c r="F41" s="159"/>
      <c r="G41" s="159"/>
      <c r="H41" s="159"/>
      <c r="I41" s="159"/>
      <c r="J41" s="159"/>
      <c r="K41" s="159"/>
      <c r="L41" s="159"/>
    </row>
    <row r="42" spans="1:12">
      <c r="A42" s="159"/>
      <c r="B42" s="159"/>
      <c r="C42" s="159"/>
      <c r="D42" s="159"/>
      <c r="E42" s="159"/>
      <c r="F42" s="159"/>
      <c r="G42" s="159"/>
      <c r="H42" s="159"/>
      <c r="I42" s="159"/>
      <c r="J42" s="159"/>
      <c r="K42" s="159"/>
      <c r="L42" s="159"/>
    </row>
    <row r="43" spans="1:12">
      <c r="A43" s="159"/>
      <c r="B43" s="159"/>
      <c r="C43" s="159"/>
      <c r="D43" s="159"/>
      <c r="E43" s="159"/>
      <c r="F43" s="159"/>
      <c r="G43" s="159"/>
      <c r="H43" s="159"/>
      <c r="I43" s="159"/>
      <c r="J43" s="159"/>
      <c r="K43" s="159"/>
      <c r="L43" s="159"/>
    </row>
    <row r="44" spans="1:12">
      <c r="A44" s="159"/>
      <c r="B44" s="159"/>
      <c r="C44" s="159"/>
      <c r="D44" s="159"/>
      <c r="E44" s="159"/>
      <c r="F44" s="159"/>
      <c r="G44" s="159"/>
      <c r="H44" s="159"/>
      <c r="I44" s="159"/>
      <c r="J44" s="159"/>
      <c r="K44" s="159"/>
      <c r="L44" s="159"/>
    </row>
    <row r="45" spans="1:12" ht="20" customHeight="1">
      <c r="A45" s="159"/>
    </row>
    <row r="46" spans="1:12" ht="20" customHeight="1">
      <c r="A46" s="159"/>
    </row>
    <row r="47" spans="1:12" s="164" customFormat="1" ht="20" customHeight="1">
      <c r="B47" s="165"/>
      <c r="C47" s="165"/>
      <c r="D47" s="165"/>
      <c r="E47" s="165"/>
      <c r="F47" s="165"/>
      <c r="G47" s="166"/>
      <c r="H47" s="165"/>
      <c r="I47" s="165"/>
      <c r="J47" s="165"/>
      <c r="K47" s="165"/>
      <c r="L47" s="165"/>
    </row>
    <row r="48" spans="1:12" s="164" customFormat="1" ht="20" customHeight="1">
      <c r="B48" s="165"/>
      <c r="C48" s="165"/>
      <c r="D48" s="165"/>
      <c r="E48" s="165"/>
      <c r="F48" s="165"/>
      <c r="G48" s="166"/>
      <c r="H48" s="165"/>
      <c r="I48" s="165"/>
      <c r="J48" s="165"/>
      <c r="K48" s="165"/>
      <c r="L48" s="165"/>
    </row>
    <row r="49" spans="2:12" s="164" customFormat="1" ht="20" customHeight="1">
      <c r="B49" s="165"/>
      <c r="C49" s="165"/>
      <c r="D49" s="165"/>
      <c r="E49" s="165"/>
      <c r="F49" s="165"/>
      <c r="G49" s="166"/>
      <c r="H49" s="165"/>
      <c r="I49" s="165"/>
      <c r="J49" s="165"/>
      <c r="K49" s="165"/>
      <c r="L49" s="165"/>
    </row>
    <row r="50" spans="2:12" s="164" customFormat="1" ht="20" customHeight="1">
      <c r="B50" s="165"/>
      <c r="C50" s="165"/>
      <c r="D50" s="165"/>
      <c r="E50" s="165"/>
      <c r="F50" s="165"/>
      <c r="G50" s="166"/>
      <c r="H50" s="165"/>
      <c r="I50" s="165"/>
      <c r="J50" s="165"/>
      <c r="K50" s="165"/>
      <c r="L50" s="165"/>
    </row>
    <row r="51" spans="2:12" s="164" customFormat="1" ht="20" customHeight="1">
      <c r="B51" s="165"/>
      <c r="C51" s="165"/>
      <c r="D51" s="165"/>
      <c r="E51" s="165"/>
      <c r="F51" s="165"/>
      <c r="G51" s="166"/>
      <c r="H51" s="165"/>
      <c r="I51" s="165"/>
      <c r="J51" s="165"/>
      <c r="K51" s="165"/>
      <c r="L51" s="165"/>
    </row>
    <row r="52" spans="2:12" s="164" customFormat="1" ht="20" customHeight="1">
      <c r="B52" s="165"/>
      <c r="C52" s="165"/>
      <c r="D52" s="165"/>
      <c r="E52" s="165"/>
      <c r="F52" s="165"/>
      <c r="G52" s="166"/>
      <c r="H52" s="165"/>
      <c r="I52" s="165"/>
      <c r="J52" s="165"/>
      <c r="K52" s="165"/>
      <c r="L52" s="165"/>
    </row>
    <row r="53" spans="2:12" s="164" customFormat="1" ht="20" customHeight="1">
      <c r="B53" s="165"/>
      <c r="C53" s="165"/>
      <c r="D53" s="165"/>
      <c r="E53" s="165"/>
      <c r="F53" s="165"/>
      <c r="G53" s="166"/>
      <c r="H53" s="165"/>
      <c r="I53" s="165"/>
      <c r="J53" s="165"/>
      <c r="K53" s="165"/>
      <c r="L53" s="165"/>
    </row>
  </sheetData>
  <mergeCells count="4">
    <mergeCell ref="A1:G1"/>
    <mergeCell ref="A2:L2"/>
    <mergeCell ref="A3:G3"/>
    <mergeCell ref="A25:L25"/>
  </mergeCells>
  <phoneticPr fontId="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VL6"/>
  <sheetViews>
    <sheetView showGridLines="0" showZeros="0" workbookViewId="0">
      <selection activeCell="G2" sqref="G2"/>
    </sheetView>
  </sheetViews>
  <sheetFormatPr baseColWidth="10" defaultColWidth="9.1640625" defaultRowHeight="15"/>
  <cols>
    <col min="1" max="1" width="35.6640625" style="32" customWidth="1"/>
    <col min="2"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570</v>
      </c>
      <c r="B1" s="27"/>
      <c r="C1" s="27"/>
    </row>
    <row r="2" spans="1:4" s="27" customFormat="1" ht="19">
      <c r="A2" s="665" t="s">
        <v>243</v>
      </c>
      <c r="B2" s="665"/>
      <c r="C2" s="665"/>
      <c r="D2" s="665"/>
    </row>
    <row r="3" spans="1:4" s="29" customFormat="1" ht="19.5" customHeight="1" thickBot="1">
      <c r="A3" s="26"/>
      <c r="B3" s="26"/>
      <c r="C3" s="26"/>
      <c r="D3" s="33" t="s">
        <v>1</v>
      </c>
    </row>
    <row r="4" spans="1:4" s="29" customFormat="1" ht="50" customHeight="1">
      <c r="A4" s="64" t="s">
        <v>91</v>
      </c>
      <c r="B4" s="62" t="s">
        <v>43</v>
      </c>
      <c r="C4" s="62" t="s">
        <v>2</v>
      </c>
      <c r="D4" s="63" t="s">
        <v>163</v>
      </c>
    </row>
    <row r="5" spans="1:4" s="30" customFormat="1" ht="25" customHeight="1">
      <c r="A5" s="101" t="s">
        <v>47</v>
      </c>
      <c r="B5" s="507">
        <f>B6</f>
        <v>3202</v>
      </c>
      <c r="C5" s="507">
        <f t="shared" ref="C5:D5" si="0">C6</f>
        <v>3484</v>
      </c>
      <c r="D5" s="508">
        <f t="shared" si="0"/>
        <v>108.80699562773266</v>
      </c>
    </row>
    <row r="6" spans="1:4" ht="25" customHeight="1">
      <c r="A6" s="104" t="s">
        <v>1484</v>
      </c>
      <c r="B6" s="366">
        <v>3202</v>
      </c>
      <c r="C6" s="365">
        <v>3484</v>
      </c>
      <c r="D6" s="363">
        <f>C6/B6*100</f>
        <v>108.80699562773266</v>
      </c>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97"/>
  <sheetViews>
    <sheetView topLeftCell="A82" workbookViewId="0">
      <selection activeCell="G93" sqref="G93"/>
    </sheetView>
  </sheetViews>
  <sheetFormatPr baseColWidth="10" defaultColWidth="8.83203125" defaultRowHeight="15"/>
  <cols>
    <col min="2" max="2" width="74.83203125" customWidth="1"/>
  </cols>
  <sheetData>
    <row r="1" spans="2:2" ht="58.5" customHeight="1">
      <c r="B1" s="36" t="s">
        <v>1425</v>
      </c>
    </row>
    <row r="2" spans="2:2" ht="25.5" customHeight="1">
      <c r="B2" s="37" t="s">
        <v>1426</v>
      </c>
    </row>
    <row r="3" spans="2:2" s="34" customFormat="1" ht="25.5" customHeight="1">
      <c r="B3" s="38" t="s">
        <v>1427</v>
      </c>
    </row>
    <row r="4" spans="2:2" s="34" customFormat="1" ht="25.5" customHeight="1">
      <c r="B4" s="34" t="s">
        <v>1428</v>
      </c>
    </row>
    <row r="5" spans="2:2" s="34" customFormat="1" ht="25.5" customHeight="1">
      <c r="B5" s="34" t="s">
        <v>1429</v>
      </c>
    </row>
    <row r="6" spans="2:2" s="34" customFormat="1" ht="25.5" customHeight="1">
      <c r="B6" s="40" t="s">
        <v>1430</v>
      </c>
    </row>
    <row r="7" spans="2:2" s="34" customFormat="1" ht="25.5" customHeight="1">
      <c r="B7" s="34" t="s">
        <v>1431</v>
      </c>
    </row>
    <row r="8" spans="2:2" s="34" customFormat="1" ht="25.5" customHeight="1">
      <c r="B8" s="34" t="s">
        <v>1432</v>
      </c>
    </row>
    <row r="9" spans="2:2" s="34" customFormat="1" ht="25.5" customHeight="1">
      <c r="B9" s="34" t="s">
        <v>1524</v>
      </c>
    </row>
    <row r="10" spans="2:2" s="34" customFormat="1" ht="25.5" customHeight="1">
      <c r="B10" s="34" t="s">
        <v>1433</v>
      </c>
    </row>
    <row r="11" spans="2:2" s="34" customFormat="1" ht="25.5" customHeight="1">
      <c r="B11" s="34" t="s">
        <v>1434</v>
      </c>
    </row>
    <row r="12" spans="2:2" s="34" customFormat="1" ht="25.5" customHeight="1">
      <c r="B12" s="34" t="s">
        <v>1435</v>
      </c>
    </row>
    <row r="13" spans="2:2" s="34" customFormat="1" ht="25.5" customHeight="1">
      <c r="B13" s="34" t="s">
        <v>1436</v>
      </c>
    </row>
    <row r="14" spans="2:2" s="34" customFormat="1" ht="25.5" customHeight="1">
      <c r="B14" s="34" t="s">
        <v>1437</v>
      </c>
    </row>
    <row r="15" spans="2:2" s="34" customFormat="1" ht="25.5" customHeight="1">
      <c r="B15" s="40" t="s">
        <v>1438</v>
      </c>
    </row>
    <row r="16" spans="2:2" s="34" customFormat="1" ht="25.5" customHeight="1">
      <c r="B16" s="40" t="s">
        <v>1439</v>
      </c>
    </row>
    <row r="17" spans="2:2" s="34" customFormat="1" ht="25.5" customHeight="1">
      <c r="B17" s="38" t="s">
        <v>1440</v>
      </c>
    </row>
    <row r="18" spans="2:2" s="34" customFormat="1" ht="25.5" customHeight="1">
      <c r="B18" s="34" t="s">
        <v>1441</v>
      </c>
    </row>
    <row r="19" spans="2:2" s="34" customFormat="1" ht="25.5" customHeight="1">
      <c r="B19" s="34" t="s">
        <v>1442</v>
      </c>
    </row>
    <row r="20" spans="2:2" s="34" customFormat="1" ht="25.5" customHeight="1">
      <c r="B20" s="40" t="s">
        <v>1443</v>
      </c>
    </row>
    <row r="21" spans="2:2" s="34" customFormat="1" ht="25.5" customHeight="1">
      <c r="B21" s="34" t="s">
        <v>1444</v>
      </c>
    </row>
    <row r="22" spans="2:2" s="34" customFormat="1" ht="25.5" customHeight="1">
      <c r="B22" s="34" t="s">
        <v>1445</v>
      </c>
    </row>
    <row r="23" spans="2:2" s="34" customFormat="1" ht="25.5" customHeight="1">
      <c r="B23" s="34" t="s">
        <v>1446</v>
      </c>
    </row>
    <row r="24" spans="2:2" s="34" customFormat="1" ht="25.5" customHeight="1">
      <c r="B24" s="34" t="s">
        <v>1447</v>
      </c>
    </row>
    <row r="25" spans="2:2" s="34" customFormat="1" ht="25.5" customHeight="1">
      <c r="B25" s="34" t="s">
        <v>1448</v>
      </c>
    </row>
    <row r="26" spans="2:2" s="34" customFormat="1" ht="25.5" customHeight="1">
      <c r="B26" s="34" t="s">
        <v>1449</v>
      </c>
    </row>
    <row r="27" spans="2:2" s="34" customFormat="1" ht="25.5" customHeight="1">
      <c r="B27" s="34" t="s">
        <v>1450</v>
      </c>
    </row>
    <row r="28" spans="2:2" s="34" customFormat="1" ht="25.5" customHeight="1">
      <c r="B28" s="40" t="s">
        <v>1451</v>
      </c>
    </row>
    <row r="29" spans="2:2" s="34" customFormat="1" ht="25.5" customHeight="1">
      <c r="B29" s="40" t="s">
        <v>1452</v>
      </c>
    </row>
    <row r="30" spans="2:2" s="34" customFormat="1" ht="25.5" customHeight="1">
      <c r="B30" s="38" t="s">
        <v>1453</v>
      </c>
    </row>
    <row r="31" spans="2:2" s="34" customFormat="1" ht="25.5" customHeight="1">
      <c r="B31" s="34" t="s">
        <v>1454</v>
      </c>
    </row>
    <row r="32" spans="2:2" s="34" customFormat="1" ht="25.5" customHeight="1">
      <c r="B32" s="34" t="s">
        <v>1455</v>
      </c>
    </row>
    <row r="33" spans="2:2" s="34" customFormat="1" ht="25.5" customHeight="1">
      <c r="B33" s="40" t="s">
        <v>1456</v>
      </c>
    </row>
    <row r="34" spans="2:2" s="34" customFormat="1" ht="25.5" customHeight="1">
      <c r="B34" s="34" t="s">
        <v>1457</v>
      </c>
    </row>
    <row r="35" spans="2:2" s="34" customFormat="1" ht="25.5" customHeight="1">
      <c r="B35" s="34" t="s">
        <v>1458</v>
      </c>
    </row>
    <row r="36" spans="2:2" s="34" customFormat="1" ht="25.5" customHeight="1">
      <c r="B36" s="34" t="s">
        <v>1459</v>
      </c>
    </row>
    <row r="37" spans="2:2" s="34" customFormat="1" ht="25.5" customHeight="1">
      <c r="B37" s="34" t="s">
        <v>1460</v>
      </c>
    </row>
    <row r="38" spans="2:2" ht="25.5" customHeight="1">
      <c r="B38" s="34" t="s">
        <v>1461</v>
      </c>
    </row>
    <row r="39" spans="2:2" ht="25.5" customHeight="1">
      <c r="B39" s="38" t="s">
        <v>1462</v>
      </c>
    </row>
    <row r="40" spans="2:2" ht="25.5" customHeight="1">
      <c r="B40" s="34" t="s">
        <v>1463</v>
      </c>
    </row>
    <row r="41" spans="2:2" ht="25.5" customHeight="1">
      <c r="B41" s="34" t="s">
        <v>1464</v>
      </c>
    </row>
    <row r="42" spans="2:2" ht="25.5" customHeight="1">
      <c r="B42" s="34" t="s">
        <v>1465</v>
      </c>
    </row>
    <row r="43" spans="2:2" ht="25.5" customHeight="1">
      <c r="B43" s="40" t="s">
        <v>1466</v>
      </c>
    </row>
    <row r="44" spans="2:2" ht="25.5" customHeight="1">
      <c r="B44" s="40" t="s">
        <v>1467</v>
      </c>
    </row>
    <row r="45" spans="2:2" ht="25.5" customHeight="1">
      <c r="B45" s="40"/>
    </row>
    <row r="46" spans="2:2" ht="25.5" customHeight="1">
      <c r="B46" s="37" t="s">
        <v>1468</v>
      </c>
    </row>
    <row r="47" spans="2:2" ht="25.5" customHeight="1">
      <c r="B47" s="38" t="s">
        <v>1469</v>
      </c>
    </row>
    <row r="48" spans="2:2" ht="25.5" customHeight="1">
      <c r="B48" s="34" t="s">
        <v>1470</v>
      </c>
    </row>
    <row r="49" spans="2:2" ht="25.5" customHeight="1">
      <c r="B49" s="34" t="s">
        <v>1471</v>
      </c>
    </row>
    <row r="50" spans="2:2" ht="25.5" customHeight="1">
      <c r="B50" s="40" t="s">
        <v>1771</v>
      </c>
    </row>
    <row r="51" spans="2:2" ht="25.5" customHeight="1">
      <c r="B51" s="34" t="s">
        <v>1472</v>
      </c>
    </row>
    <row r="52" spans="2:2" ht="25.5" customHeight="1">
      <c r="B52" s="34" t="s">
        <v>1473</v>
      </c>
    </row>
    <row r="53" spans="2:2" ht="25.5" customHeight="1">
      <c r="B53" s="34" t="s">
        <v>1535</v>
      </c>
    </row>
    <row r="54" spans="2:2" ht="25.5" customHeight="1">
      <c r="B54" s="34" t="s">
        <v>1536</v>
      </c>
    </row>
    <row r="55" spans="2:2" ht="25.5" customHeight="1">
      <c r="B55" s="34" t="s">
        <v>1474</v>
      </c>
    </row>
    <row r="56" spans="2:2" ht="51" customHeight="1">
      <c r="B56" s="510" t="s">
        <v>1774</v>
      </c>
    </row>
    <row r="57" spans="2:2" ht="45.75" customHeight="1">
      <c r="B57" s="510" t="s">
        <v>1775</v>
      </c>
    </row>
    <row r="58" spans="2:2" ht="25.5" customHeight="1">
      <c r="B58" s="34" t="s">
        <v>1525</v>
      </c>
    </row>
    <row r="59" spans="2:2" ht="25.5" customHeight="1">
      <c r="B59" s="34" t="s">
        <v>1526</v>
      </c>
    </row>
    <row r="60" spans="2:2" ht="25.5" customHeight="1">
      <c r="B60" s="40" t="s">
        <v>1776</v>
      </c>
    </row>
    <row r="61" spans="2:2" ht="25.5" customHeight="1">
      <c r="B61" s="40" t="s">
        <v>1777</v>
      </c>
    </row>
    <row r="62" spans="2:2" ht="25.5" customHeight="1">
      <c r="B62" s="38" t="s">
        <v>1475</v>
      </c>
    </row>
    <row r="63" spans="2:2" ht="25.5" customHeight="1">
      <c r="B63" s="34" t="s">
        <v>1527</v>
      </c>
    </row>
    <row r="64" spans="2:2" ht="25.5" customHeight="1">
      <c r="B64" s="34" t="s">
        <v>1528</v>
      </c>
    </row>
    <row r="65" spans="2:2" ht="25.5" customHeight="1">
      <c r="B65" s="40" t="s">
        <v>1772</v>
      </c>
    </row>
    <row r="66" spans="2:2" ht="25.5" customHeight="1">
      <c r="B66" s="34" t="s">
        <v>1529</v>
      </c>
    </row>
    <row r="67" spans="2:2" ht="25.5" customHeight="1">
      <c r="B67" s="34" t="s">
        <v>1476</v>
      </c>
    </row>
    <row r="68" spans="2:2" ht="25.5" customHeight="1">
      <c r="B68" s="34" t="s">
        <v>1530</v>
      </c>
    </row>
    <row r="69" spans="2:2" ht="25.5" customHeight="1">
      <c r="B69" s="40" t="s">
        <v>1773</v>
      </c>
    </row>
    <row r="70" spans="2:2" ht="25.5" customHeight="1">
      <c r="B70" s="34" t="s">
        <v>1477</v>
      </c>
    </row>
    <row r="71" spans="2:2" ht="25.5" customHeight="1">
      <c r="B71" s="34" t="s">
        <v>1531</v>
      </c>
    </row>
    <row r="72" spans="2:2" ht="25.5" customHeight="1">
      <c r="B72" s="34" t="s">
        <v>1532</v>
      </c>
    </row>
    <row r="73" spans="2:2" ht="25.5" customHeight="1">
      <c r="B73" s="40" t="s">
        <v>1778</v>
      </c>
    </row>
    <row r="74" spans="2:2" ht="25.5" customHeight="1">
      <c r="B74" s="40" t="s">
        <v>1779</v>
      </c>
    </row>
    <row r="75" spans="2:2" ht="25.5" customHeight="1">
      <c r="B75" s="38" t="s">
        <v>1478</v>
      </c>
    </row>
    <row r="76" spans="2:2" ht="25.5" customHeight="1">
      <c r="B76" s="34" t="s">
        <v>1533</v>
      </c>
    </row>
    <row r="77" spans="2:2" ht="25.5" customHeight="1">
      <c r="B77" s="34" t="s">
        <v>1534</v>
      </c>
    </row>
    <row r="78" spans="2:2" ht="25.5" customHeight="1">
      <c r="B78" s="40" t="s">
        <v>1537</v>
      </c>
    </row>
    <row r="79" spans="2:2" ht="25.5" customHeight="1">
      <c r="B79" s="34" t="s">
        <v>1538</v>
      </c>
    </row>
    <row r="80" spans="2:2" ht="25.5" customHeight="1">
      <c r="B80" s="34" t="s">
        <v>1479</v>
      </c>
    </row>
    <row r="81" spans="2:2" ht="25.5" customHeight="1">
      <c r="B81" s="34" t="s">
        <v>1539</v>
      </c>
    </row>
    <row r="82" spans="2:2" ht="25.5" customHeight="1">
      <c r="B82" s="34" t="s">
        <v>1540</v>
      </c>
    </row>
    <row r="83" spans="2:2" ht="25.5" customHeight="1">
      <c r="B83" s="34" t="s">
        <v>1480</v>
      </c>
    </row>
    <row r="84" spans="2:2" ht="25.5" customHeight="1">
      <c r="B84" s="38" t="s">
        <v>1481</v>
      </c>
    </row>
    <row r="85" spans="2:2" ht="25.5" customHeight="1">
      <c r="B85" s="34" t="s">
        <v>1541</v>
      </c>
    </row>
    <row r="86" spans="2:2" ht="18">
      <c r="B86" s="34" t="s">
        <v>1542</v>
      </c>
    </row>
    <row r="87" spans="2:2" ht="18">
      <c r="B87" s="34" t="s">
        <v>1482</v>
      </c>
    </row>
    <row r="88" spans="2:2" ht="18">
      <c r="B88" s="40" t="s">
        <v>1769</v>
      </c>
    </row>
    <row r="89" spans="2:2" ht="18">
      <c r="B89" s="40" t="s">
        <v>1770</v>
      </c>
    </row>
    <row r="91" spans="2:2" ht="19">
      <c r="B91" s="37" t="s">
        <v>1483</v>
      </c>
    </row>
    <row r="92" spans="2:2" ht="18">
      <c r="B92" s="40" t="s">
        <v>1543</v>
      </c>
    </row>
    <row r="93" spans="2:2" ht="18">
      <c r="B93" s="40" t="s">
        <v>1544</v>
      </c>
    </row>
    <row r="94" spans="2:2" ht="18">
      <c r="B94" s="40" t="s">
        <v>1545</v>
      </c>
    </row>
    <row r="95" spans="2:2" ht="18">
      <c r="B95" s="40" t="s">
        <v>1546</v>
      </c>
    </row>
    <row r="96" spans="2:2" ht="18">
      <c r="B96" s="40" t="s">
        <v>1547</v>
      </c>
    </row>
    <row r="97" spans="2:2" ht="18">
      <c r="B97" s="40" t="s">
        <v>1548</v>
      </c>
    </row>
  </sheetData>
  <phoneticPr fontId="6"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16"/>
  <sheetViews>
    <sheetView workbookViewId="0">
      <selection activeCell="B23" sqref="B23"/>
    </sheetView>
  </sheetViews>
  <sheetFormatPr baseColWidth="10" defaultColWidth="9" defaultRowHeight="15"/>
  <cols>
    <col min="1" max="4" width="22" style="53" customWidth="1"/>
    <col min="5" max="5" width="28.83203125" style="53" customWidth="1"/>
    <col min="6" max="16384" width="9" style="53"/>
  </cols>
  <sheetData>
    <row r="1" spans="1:4" ht="91.5" customHeight="1">
      <c r="A1" s="671" t="s">
        <v>244</v>
      </c>
      <c r="B1" s="672"/>
      <c r="C1" s="672"/>
      <c r="D1" s="672"/>
    </row>
    <row r="2" spans="1:4" ht="13.5" customHeight="1">
      <c r="A2" s="694" t="s">
        <v>1848</v>
      </c>
      <c r="B2" s="695"/>
      <c r="C2" s="695"/>
      <c r="D2" s="695"/>
    </row>
    <row r="3" spans="1:4" ht="13.5" customHeight="1">
      <c r="A3" s="695"/>
      <c r="B3" s="695"/>
      <c r="C3" s="695"/>
      <c r="D3" s="695"/>
    </row>
    <row r="4" spans="1:4" ht="13.5" customHeight="1">
      <c r="A4" s="695"/>
      <c r="B4" s="695"/>
      <c r="C4" s="695"/>
      <c r="D4" s="695"/>
    </row>
    <row r="5" spans="1:4" ht="13.5" customHeight="1">
      <c r="A5" s="695"/>
      <c r="B5" s="695"/>
      <c r="C5" s="695"/>
      <c r="D5" s="695"/>
    </row>
    <row r="6" spans="1:4" ht="13.5" customHeight="1">
      <c r="A6" s="695"/>
      <c r="B6" s="695"/>
      <c r="C6" s="695"/>
      <c r="D6" s="695"/>
    </row>
    <row r="7" spans="1:4" ht="13.5" customHeight="1">
      <c r="A7" s="695"/>
      <c r="B7" s="695"/>
      <c r="C7" s="695"/>
      <c r="D7" s="695"/>
    </row>
    <row r="8" spans="1:4" ht="13.5" customHeight="1">
      <c r="A8" s="695"/>
      <c r="B8" s="695"/>
      <c r="C8" s="695"/>
      <c r="D8" s="695"/>
    </row>
    <row r="9" spans="1:4" ht="13.5" customHeight="1">
      <c r="A9" s="695"/>
      <c r="B9" s="695"/>
      <c r="C9" s="695"/>
      <c r="D9" s="695"/>
    </row>
    <row r="10" spans="1:4" ht="13.5" customHeight="1">
      <c r="A10" s="695"/>
      <c r="B10" s="695"/>
      <c r="C10" s="695"/>
      <c r="D10" s="695"/>
    </row>
    <row r="11" spans="1:4" ht="13.5" customHeight="1">
      <c r="A11" s="695"/>
      <c r="B11" s="695"/>
      <c r="C11" s="695"/>
      <c r="D11" s="695"/>
    </row>
    <row r="12" spans="1:4" ht="7.5" customHeight="1">
      <c r="A12" s="695"/>
      <c r="B12" s="695"/>
      <c r="C12" s="695"/>
      <c r="D12" s="695"/>
    </row>
    <row r="13" spans="1:4" ht="13.5" hidden="1" customHeight="1">
      <c r="A13" s="695"/>
      <c r="B13" s="695"/>
      <c r="C13" s="695"/>
      <c r="D13" s="695"/>
    </row>
    <row r="14" spans="1:4" ht="13.5" hidden="1" customHeight="1">
      <c r="A14" s="695"/>
      <c r="B14" s="695"/>
      <c r="C14" s="695"/>
      <c r="D14" s="695"/>
    </row>
    <row r="15" spans="1:4" ht="13.5" hidden="1" customHeight="1">
      <c r="A15" s="695"/>
      <c r="B15" s="695"/>
      <c r="C15" s="695"/>
      <c r="D15" s="695"/>
    </row>
    <row r="16" spans="1:4" ht="13.5" hidden="1" customHeight="1">
      <c r="A16" s="695"/>
      <c r="B16" s="695"/>
      <c r="C16" s="695"/>
      <c r="D16" s="695"/>
    </row>
  </sheetData>
  <mergeCells count="2">
    <mergeCell ref="A1:D1"/>
    <mergeCell ref="A2:D16"/>
  </mergeCells>
  <phoneticPr fontId="6" type="noConversion"/>
  <pageMargins left="0.7" right="0.7" top="0.75" bottom="0.75" header="0.3" footer="0.3"/>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VL17"/>
  <sheetViews>
    <sheetView showGridLines="0" showZeros="0" workbookViewId="0">
      <selection activeCell="G15" sqref="G15"/>
    </sheetView>
  </sheetViews>
  <sheetFormatPr baseColWidth="10" defaultColWidth="9.1640625" defaultRowHeight="15"/>
  <cols>
    <col min="1" max="1" width="29.1640625" style="32" customWidth="1"/>
    <col min="2"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251</v>
      </c>
      <c r="B1" s="27"/>
      <c r="C1" s="27"/>
    </row>
    <row r="2" spans="1:4" s="27" customFormat="1" ht="19">
      <c r="A2" s="665" t="s">
        <v>245</v>
      </c>
      <c r="B2" s="665"/>
      <c r="C2" s="665"/>
      <c r="D2" s="665"/>
    </row>
    <row r="3" spans="1:4" s="29" customFormat="1" ht="19.5" customHeight="1" thickBot="1">
      <c r="A3" s="26"/>
      <c r="B3" s="26"/>
      <c r="C3" s="26"/>
      <c r="D3" s="33" t="s">
        <v>1</v>
      </c>
    </row>
    <row r="4" spans="1:4" s="29" customFormat="1" ht="50" customHeight="1">
      <c r="A4" s="121" t="s">
        <v>50</v>
      </c>
      <c r="B4" s="62" t="s">
        <v>43</v>
      </c>
      <c r="C4" s="62" t="s">
        <v>2</v>
      </c>
      <c r="D4" s="63" t="s">
        <v>162</v>
      </c>
    </row>
    <row r="5" spans="1:4" s="30" customFormat="1" ht="25" customHeight="1">
      <c r="A5" s="107" t="s">
        <v>6</v>
      </c>
      <c r="B5" s="587">
        <f>SUM(B6:B14)</f>
        <v>895279</v>
      </c>
      <c r="C5" s="587">
        <f>SUM(C6:C14)</f>
        <v>724951</v>
      </c>
      <c r="D5" s="371">
        <f>C5/B5*100</f>
        <v>80.974869286557592</v>
      </c>
    </row>
    <row r="6" spans="1:4" s="30" customFormat="1" ht="25" customHeight="1">
      <c r="A6" s="372" t="s">
        <v>51</v>
      </c>
      <c r="B6" s="588">
        <v>83</v>
      </c>
      <c r="C6" s="588"/>
      <c r="D6" s="371">
        <f t="shared" ref="D6:D14" si="0">C6/B6*100</f>
        <v>0</v>
      </c>
    </row>
    <row r="7" spans="1:4" s="30" customFormat="1" ht="25" customHeight="1">
      <c r="A7" s="372" t="s">
        <v>52</v>
      </c>
      <c r="B7" s="588">
        <v>3642</v>
      </c>
      <c r="C7" s="588">
        <v>2272</v>
      </c>
      <c r="D7" s="371">
        <f t="shared" si="0"/>
        <v>62.383305875892368</v>
      </c>
    </row>
    <row r="8" spans="1:4" s="30" customFormat="1" ht="25" customHeight="1">
      <c r="A8" s="372" t="s">
        <v>53</v>
      </c>
      <c r="B8" s="588">
        <v>671969</v>
      </c>
      <c r="C8" s="588">
        <v>426997</v>
      </c>
      <c r="D8" s="371">
        <f t="shared" si="0"/>
        <v>63.544151590326337</v>
      </c>
    </row>
    <row r="9" spans="1:4" s="30" customFormat="1" ht="25" customHeight="1">
      <c r="A9" s="372" t="s">
        <v>54</v>
      </c>
      <c r="B9" s="588">
        <v>4772</v>
      </c>
      <c r="C9" s="588">
        <v>13762</v>
      </c>
      <c r="D9" s="371">
        <f t="shared" si="0"/>
        <v>288.39061190276612</v>
      </c>
    </row>
    <row r="10" spans="1:4" s="30" customFormat="1" ht="25" customHeight="1">
      <c r="A10" s="372" t="s">
        <v>55</v>
      </c>
      <c r="B10" s="589"/>
      <c r="C10" s="588"/>
      <c r="D10" s="371"/>
    </row>
    <row r="11" spans="1:4" s="30" customFormat="1" ht="25" customHeight="1">
      <c r="A11" s="372" t="s">
        <v>56</v>
      </c>
      <c r="B11" s="589">
        <v>147447</v>
      </c>
      <c r="C11" s="588">
        <f>243474-1618</f>
        <v>241856</v>
      </c>
      <c r="D11" s="371">
        <f t="shared" si="0"/>
        <v>164.0291087645052</v>
      </c>
    </row>
    <row r="12" spans="1:4" s="31" customFormat="1" ht="25" customHeight="1">
      <c r="A12" s="372" t="s">
        <v>57</v>
      </c>
      <c r="B12" s="589">
        <v>33364</v>
      </c>
      <c r="C12" s="588">
        <v>40055</v>
      </c>
      <c r="D12" s="371">
        <f t="shared" si="0"/>
        <v>120.05454981417097</v>
      </c>
    </row>
    <row r="13" spans="1:4" ht="25" customHeight="1">
      <c r="A13" s="372" t="s">
        <v>58</v>
      </c>
      <c r="B13" s="589">
        <v>2</v>
      </c>
      <c r="C13" s="588">
        <v>9</v>
      </c>
      <c r="D13" s="371">
        <f t="shared" si="0"/>
        <v>450</v>
      </c>
    </row>
    <row r="14" spans="1:4" ht="25.5" customHeight="1">
      <c r="A14" s="372" t="s">
        <v>1180</v>
      </c>
      <c r="B14" s="587">
        <v>34000</v>
      </c>
      <c r="C14" s="590"/>
      <c r="D14" s="371">
        <f t="shared" si="0"/>
        <v>0</v>
      </c>
    </row>
    <row r="15" spans="1:4" s="31" customFormat="1" ht="25" customHeight="1">
      <c r="A15" s="108"/>
      <c r="B15" s="106"/>
      <c r="C15" s="105"/>
      <c r="D15" s="105"/>
    </row>
    <row r="16" spans="1:4" ht="25" customHeight="1">
      <c r="A16" s="108"/>
      <c r="B16" s="106"/>
      <c r="C16" s="105"/>
      <c r="D16" s="105"/>
    </row>
    <row r="17" spans="1:4" ht="25.5" customHeight="1">
      <c r="A17" s="108"/>
      <c r="B17" s="102"/>
      <c r="C17" s="102"/>
      <c r="D17" s="103"/>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70"/>
  <sheetViews>
    <sheetView workbookViewId="0">
      <selection activeCell="E8" sqref="E8"/>
    </sheetView>
  </sheetViews>
  <sheetFormatPr baseColWidth="10" defaultColWidth="9" defaultRowHeight="15"/>
  <cols>
    <col min="1" max="1" width="62.6640625" style="192" customWidth="1"/>
    <col min="2" max="2" width="18.1640625" style="379" customWidth="1"/>
    <col min="3" max="3" width="11.6640625" style="180" customWidth="1"/>
    <col min="4" max="16384" width="9" style="180"/>
  </cols>
  <sheetData>
    <row r="1" spans="1:3" ht="18" customHeight="1">
      <c r="A1" s="696" t="s">
        <v>501</v>
      </c>
      <c r="B1" s="696"/>
    </row>
    <row r="2" spans="1:3" ht="23">
      <c r="A2" s="697" t="s">
        <v>388</v>
      </c>
      <c r="B2" s="697"/>
    </row>
    <row r="3" spans="1:3" ht="20.25" customHeight="1" thickBot="1">
      <c r="A3" s="181"/>
      <c r="B3" s="375" t="s">
        <v>292</v>
      </c>
    </row>
    <row r="4" spans="1:3" s="373" customFormat="1" ht="21" customHeight="1">
      <c r="A4" s="183" t="s">
        <v>386</v>
      </c>
      <c r="B4" s="376" t="s">
        <v>320</v>
      </c>
    </row>
    <row r="5" spans="1:3" s="373" customFormat="1" ht="21" customHeight="1">
      <c r="A5" s="185" t="s">
        <v>6</v>
      </c>
      <c r="B5" s="377">
        <v>724951</v>
      </c>
    </row>
    <row r="6" spans="1:3" s="373" customFormat="1" ht="21" customHeight="1">
      <c r="A6" s="374" t="s">
        <v>1186</v>
      </c>
      <c r="B6" s="378">
        <v>2272</v>
      </c>
    </row>
    <row r="7" spans="1:3" s="373" customFormat="1" ht="21" customHeight="1">
      <c r="A7" s="374" t="s">
        <v>1187</v>
      </c>
      <c r="B7" s="378">
        <v>2212</v>
      </c>
    </row>
    <row r="8" spans="1:3" s="373" customFormat="1" ht="21" customHeight="1">
      <c r="A8" s="374" t="s">
        <v>1188</v>
      </c>
      <c r="B8" s="378">
        <v>1102</v>
      </c>
    </row>
    <row r="9" spans="1:3" s="373" customFormat="1" ht="21" customHeight="1">
      <c r="A9" s="374" t="s">
        <v>1189</v>
      </c>
      <c r="B9" s="378">
        <v>1110</v>
      </c>
      <c r="C9" s="192"/>
    </row>
    <row r="10" spans="1:3" s="373" customFormat="1" ht="21" customHeight="1">
      <c r="A10" s="374" t="s">
        <v>1190</v>
      </c>
      <c r="B10" s="378">
        <v>60</v>
      </c>
      <c r="C10" s="192"/>
    </row>
    <row r="11" spans="1:3" s="373" customFormat="1" ht="21" customHeight="1">
      <c r="A11" s="374" t="s">
        <v>1189</v>
      </c>
      <c r="B11" s="378">
        <v>60</v>
      </c>
    </row>
    <row r="12" spans="1:3" s="373" customFormat="1" ht="21" customHeight="1">
      <c r="A12" s="374" t="s">
        <v>1191</v>
      </c>
      <c r="B12" s="378">
        <v>426977</v>
      </c>
    </row>
    <row r="13" spans="1:3" s="373" customFormat="1" ht="21" customHeight="1">
      <c r="A13" s="374" t="s">
        <v>1192</v>
      </c>
      <c r="B13" s="378">
        <v>420546</v>
      </c>
    </row>
    <row r="14" spans="1:3" s="373" customFormat="1" ht="21" customHeight="1">
      <c r="A14" s="374" t="s">
        <v>1193</v>
      </c>
      <c r="B14" s="378">
        <v>372584</v>
      </c>
    </row>
    <row r="15" spans="1:3" s="373" customFormat="1" ht="21" customHeight="1">
      <c r="A15" s="374" t="s">
        <v>1194</v>
      </c>
      <c r="B15" s="378">
        <v>9718</v>
      </c>
    </row>
    <row r="16" spans="1:3" s="373" customFormat="1" ht="21" customHeight="1">
      <c r="A16" s="374" t="s">
        <v>1195</v>
      </c>
      <c r="B16" s="378">
        <v>4226</v>
      </c>
    </row>
    <row r="17" spans="1:2" s="373" customFormat="1" ht="21" customHeight="1">
      <c r="A17" s="374" t="s">
        <v>1196</v>
      </c>
      <c r="B17" s="378">
        <v>40</v>
      </c>
    </row>
    <row r="18" spans="1:2" s="373" customFormat="1" ht="21" customHeight="1">
      <c r="A18" s="374" t="s">
        <v>1197</v>
      </c>
      <c r="B18" s="378">
        <v>33978</v>
      </c>
    </row>
    <row r="19" spans="1:2" s="373" customFormat="1" ht="21" customHeight="1">
      <c r="A19" s="374" t="s">
        <v>1198</v>
      </c>
      <c r="B19" s="378">
        <v>6431</v>
      </c>
    </row>
    <row r="20" spans="1:2" s="373" customFormat="1" ht="21" customHeight="1">
      <c r="A20" s="374" t="s">
        <v>1199</v>
      </c>
      <c r="B20" s="378">
        <v>5107</v>
      </c>
    </row>
    <row r="21" spans="1:2" s="373" customFormat="1" ht="21" customHeight="1">
      <c r="A21" s="374" t="s">
        <v>1200</v>
      </c>
      <c r="B21" s="378">
        <v>1124</v>
      </c>
    </row>
    <row r="22" spans="1:2" s="373" customFormat="1" ht="21" customHeight="1">
      <c r="A22" s="374" t="s">
        <v>1201</v>
      </c>
      <c r="B22" s="378">
        <v>200</v>
      </c>
    </row>
    <row r="23" spans="1:2" s="373" customFormat="1" ht="21" customHeight="1">
      <c r="A23" s="374" t="s">
        <v>1202</v>
      </c>
      <c r="B23" s="378">
        <v>13762</v>
      </c>
    </row>
    <row r="24" spans="1:2" s="373" customFormat="1" ht="21" customHeight="1">
      <c r="A24" s="374" t="s">
        <v>1203</v>
      </c>
      <c r="B24" s="378">
        <v>227</v>
      </c>
    </row>
    <row r="25" spans="1:2" s="373" customFormat="1" ht="21" customHeight="1">
      <c r="A25" s="374" t="s">
        <v>1189</v>
      </c>
      <c r="B25" s="378">
        <v>102</v>
      </c>
    </row>
    <row r="26" spans="1:2" s="373" customFormat="1" ht="21" customHeight="1">
      <c r="A26" s="374" t="s">
        <v>1204</v>
      </c>
      <c r="B26" s="378">
        <v>120</v>
      </c>
    </row>
    <row r="27" spans="1:2" s="373" customFormat="1" ht="21" customHeight="1">
      <c r="A27" s="374" t="s">
        <v>1205</v>
      </c>
      <c r="B27" s="378">
        <v>5</v>
      </c>
    </row>
    <row r="28" spans="1:2" s="373" customFormat="1" ht="21" customHeight="1">
      <c r="A28" s="374" t="s">
        <v>1206</v>
      </c>
      <c r="B28" s="378">
        <v>13535</v>
      </c>
    </row>
    <row r="29" spans="1:2" s="373" customFormat="1" ht="21" customHeight="1">
      <c r="A29" s="374" t="s">
        <v>1207</v>
      </c>
      <c r="B29" s="378">
        <v>13535</v>
      </c>
    </row>
    <row r="30" spans="1:2" s="373" customFormat="1" ht="21" customHeight="1">
      <c r="A30" s="374" t="s">
        <v>1208</v>
      </c>
      <c r="B30" s="378">
        <v>241876</v>
      </c>
    </row>
    <row r="31" spans="1:2" s="373" customFormat="1" ht="21" customHeight="1">
      <c r="A31" s="374" t="s">
        <v>1209</v>
      </c>
      <c r="B31" s="378">
        <v>239982</v>
      </c>
    </row>
    <row r="32" spans="1:2" s="373" customFormat="1" ht="21" customHeight="1">
      <c r="A32" s="374" t="s">
        <v>1210</v>
      </c>
      <c r="B32" s="378">
        <v>9982</v>
      </c>
    </row>
    <row r="33" spans="1:2" s="373" customFormat="1" ht="21" customHeight="1">
      <c r="A33" s="374" t="s">
        <v>1211</v>
      </c>
      <c r="B33" s="378">
        <v>230000</v>
      </c>
    </row>
    <row r="34" spans="1:2" s="373" customFormat="1" ht="21" customHeight="1">
      <c r="A34" s="374" t="s">
        <v>1212</v>
      </c>
      <c r="B34" s="378">
        <v>28</v>
      </c>
    </row>
    <row r="35" spans="1:2" s="373" customFormat="1" ht="21" customHeight="1">
      <c r="A35" s="374" t="s">
        <v>1213</v>
      </c>
      <c r="B35" s="378">
        <v>28</v>
      </c>
    </row>
    <row r="36" spans="1:2" s="373" customFormat="1" ht="21" customHeight="1">
      <c r="A36" s="374" t="s">
        <v>1214</v>
      </c>
      <c r="B36" s="378">
        <v>1866</v>
      </c>
    </row>
    <row r="37" spans="1:2" s="373" customFormat="1" ht="21" customHeight="1">
      <c r="A37" s="374" t="s">
        <v>1215</v>
      </c>
      <c r="B37" s="378">
        <v>8</v>
      </c>
    </row>
    <row r="38" spans="1:2" s="373" customFormat="1" ht="21" customHeight="1">
      <c r="A38" s="374" t="s">
        <v>1216</v>
      </c>
      <c r="B38" s="378">
        <v>831</v>
      </c>
    </row>
    <row r="39" spans="1:2" s="373" customFormat="1" ht="21" customHeight="1">
      <c r="A39" s="374" t="s">
        <v>1217</v>
      </c>
      <c r="B39" s="378">
        <v>15</v>
      </c>
    </row>
    <row r="40" spans="1:2" s="373" customFormat="1" ht="21" customHeight="1">
      <c r="A40" s="374" t="s">
        <v>1218</v>
      </c>
      <c r="B40" s="378">
        <v>76</v>
      </c>
    </row>
    <row r="41" spans="1:2" s="373" customFormat="1" ht="21" customHeight="1">
      <c r="A41" s="374" t="s">
        <v>1219</v>
      </c>
      <c r="B41" s="378">
        <v>64</v>
      </c>
    </row>
    <row r="42" spans="1:2" s="373" customFormat="1" ht="21" customHeight="1">
      <c r="A42" s="374" t="s">
        <v>1220</v>
      </c>
      <c r="B42" s="378">
        <v>872</v>
      </c>
    </row>
    <row r="43" spans="1:2" s="373" customFormat="1" ht="21" customHeight="1">
      <c r="A43" s="374" t="s">
        <v>1221</v>
      </c>
      <c r="B43" s="378">
        <v>40055</v>
      </c>
    </row>
    <row r="44" spans="1:2" s="373" customFormat="1" ht="21" customHeight="1">
      <c r="A44" s="374" t="s">
        <v>1222</v>
      </c>
      <c r="B44" s="378">
        <v>40055</v>
      </c>
    </row>
    <row r="45" spans="1:2" s="373" customFormat="1" ht="21" customHeight="1">
      <c r="A45" s="374" t="s">
        <v>1223</v>
      </c>
      <c r="B45" s="378">
        <v>18355</v>
      </c>
    </row>
    <row r="46" spans="1:2" s="373" customFormat="1" ht="21" customHeight="1">
      <c r="A46" s="374" t="s">
        <v>1224</v>
      </c>
      <c r="B46" s="378">
        <v>11146</v>
      </c>
    </row>
    <row r="47" spans="1:2" s="373" customFormat="1" ht="21" customHeight="1">
      <c r="A47" s="374" t="s">
        <v>1225</v>
      </c>
      <c r="B47" s="378">
        <v>2943</v>
      </c>
    </row>
    <row r="48" spans="1:2" s="373" customFormat="1" ht="21" customHeight="1">
      <c r="A48" s="374" t="s">
        <v>1226</v>
      </c>
      <c r="B48" s="378">
        <v>7611</v>
      </c>
    </row>
    <row r="49" spans="1:2" s="373" customFormat="1" ht="21" customHeight="1">
      <c r="A49" s="374" t="s">
        <v>1227</v>
      </c>
      <c r="B49" s="378">
        <v>9</v>
      </c>
    </row>
    <row r="50" spans="1:2" s="373" customFormat="1" ht="21" customHeight="1">
      <c r="A50" s="374" t="s">
        <v>1228</v>
      </c>
      <c r="B50" s="378">
        <v>9</v>
      </c>
    </row>
    <row r="51" spans="1:2" s="373" customFormat="1" ht="21" customHeight="1">
      <c r="A51" s="374" t="s">
        <v>1229</v>
      </c>
      <c r="B51" s="378">
        <v>8</v>
      </c>
    </row>
    <row r="52" spans="1:2" s="373" customFormat="1" ht="21" customHeight="1">
      <c r="A52" s="374" t="s">
        <v>1230</v>
      </c>
      <c r="B52" s="378">
        <v>1</v>
      </c>
    </row>
    <row r="53" spans="1:2">
      <c r="A53" s="698" t="s">
        <v>387</v>
      </c>
      <c r="B53" s="698"/>
    </row>
    <row r="67" spans="1:2">
      <c r="A67" s="180"/>
      <c r="B67" s="380"/>
    </row>
    <row r="68" spans="1:2">
      <c r="A68" s="180"/>
      <c r="B68" s="380"/>
    </row>
    <row r="69" spans="1:2">
      <c r="A69" s="180"/>
      <c r="B69" s="380"/>
    </row>
    <row r="70" spans="1:2">
      <c r="A70" s="180"/>
      <c r="B70" s="380"/>
    </row>
  </sheetData>
  <mergeCells count="3">
    <mergeCell ref="A1:B1"/>
    <mergeCell ref="A2:B2"/>
    <mergeCell ref="A53:B53"/>
  </mergeCells>
  <phoneticPr fontId="6"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1"/>
  <sheetViews>
    <sheetView workbookViewId="0">
      <selection activeCell="E21" sqref="E21"/>
    </sheetView>
  </sheetViews>
  <sheetFormatPr baseColWidth="10" defaultColWidth="9" defaultRowHeight="15"/>
  <cols>
    <col min="1" max="4" width="22" style="53" customWidth="1"/>
    <col min="5" max="5" width="28.83203125" style="53" customWidth="1"/>
    <col min="6" max="16384" width="9" style="53"/>
  </cols>
  <sheetData>
    <row r="1" spans="1:4" ht="84.75" customHeight="1">
      <c r="A1" s="671" t="s">
        <v>246</v>
      </c>
      <c r="B1" s="672"/>
      <c r="C1" s="672"/>
      <c r="D1" s="672"/>
    </row>
    <row r="2" spans="1:4" ht="13.5" customHeight="1">
      <c r="A2" s="694" t="s">
        <v>1847</v>
      </c>
      <c r="B2" s="695"/>
      <c r="C2" s="695"/>
      <c r="D2" s="695"/>
    </row>
    <row r="3" spans="1:4" ht="13.5" customHeight="1">
      <c r="A3" s="695"/>
      <c r="B3" s="695"/>
      <c r="C3" s="695"/>
      <c r="D3" s="695"/>
    </row>
    <row r="4" spans="1:4" ht="13.5" customHeight="1">
      <c r="A4" s="695"/>
      <c r="B4" s="695"/>
      <c r="C4" s="695"/>
      <c r="D4" s="695"/>
    </row>
    <row r="5" spans="1:4" ht="13.5" customHeight="1">
      <c r="A5" s="695"/>
      <c r="B5" s="695"/>
      <c r="C5" s="695"/>
      <c r="D5" s="695"/>
    </row>
    <row r="6" spans="1:4" ht="13.5" customHeight="1">
      <c r="A6" s="695"/>
      <c r="B6" s="695"/>
      <c r="C6" s="695"/>
      <c r="D6" s="695"/>
    </row>
    <row r="7" spans="1:4" ht="13.5" customHeight="1">
      <c r="A7" s="695"/>
      <c r="B7" s="695"/>
      <c r="C7" s="695"/>
      <c r="D7" s="695"/>
    </row>
    <row r="8" spans="1:4" ht="13.5" customHeight="1">
      <c r="A8" s="695"/>
      <c r="B8" s="695"/>
      <c r="C8" s="695"/>
      <c r="D8" s="695"/>
    </row>
    <row r="9" spans="1:4" ht="13.5" customHeight="1">
      <c r="A9" s="695"/>
      <c r="B9" s="695"/>
      <c r="C9" s="695"/>
      <c r="D9" s="695"/>
    </row>
    <row r="10" spans="1:4" ht="13.5" customHeight="1">
      <c r="A10" s="695"/>
      <c r="B10" s="695"/>
      <c r="C10" s="695"/>
      <c r="D10" s="695"/>
    </row>
    <row r="11" spans="1:4" ht="13.5" customHeight="1">
      <c r="A11" s="695"/>
      <c r="B11" s="695"/>
      <c r="C11" s="695"/>
      <c r="D11" s="695"/>
    </row>
    <row r="12" spans="1:4" ht="13.5" customHeight="1">
      <c r="A12" s="695"/>
      <c r="B12" s="695"/>
      <c r="C12" s="695"/>
      <c r="D12" s="695"/>
    </row>
    <row r="13" spans="1:4" ht="13.5" customHeight="1">
      <c r="A13" s="695"/>
      <c r="B13" s="695"/>
      <c r="C13" s="695"/>
      <c r="D13" s="695"/>
    </row>
    <row r="14" spans="1:4" ht="13.5" hidden="1" customHeight="1">
      <c r="A14" s="695"/>
      <c r="B14" s="695"/>
      <c r="C14" s="695"/>
      <c r="D14" s="695"/>
    </row>
    <row r="15" spans="1:4" ht="13.5" hidden="1" customHeight="1">
      <c r="A15" s="695"/>
      <c r="B15" s="695"/>
      <c r="C15" s="695"/>
      <c r="D15" s="695"/>
    </row>
    <row r="16" spans="1:4" ht="13.5" hidden="1" customHeight="1">
      <c r="A16" s="695"/>
      <c r="B16" s="695"/>
      <c r="C16" s="695"/>
      <c r="D16" s="695"/>
    </row>
    <row r="17" spans="1:4" ht="13.5" hidden="1" customHeight="1">
      <c r="A17" s="695"/>
      <c r="B17" s="695"/>
      <c r="C17" s="695"/>
      <c r="D17" s="695"/>
    </row>
    <row r="18" spans="1:4" ht="13.5" hidden="1" customHeight="1">
      <c r="A18" s="695"/>
      <c r="B18" s="695"/>
      <c r="C18" s="695"/>
      <c r="D18" s="695"/>
    </row>
    <row r="19" spans="1:4" ht="13.5" hidden="1" customHeight="1">
      <c r="A19" s="695"/>
      <c r="B19" s="695"/>
      <c r="C19" s="695"/>
      <c r="D19" s="695"/>
    </row>
    <row r="20" spans="1:4" ht="13.5" hidden="1" customHeight="1">
      <c r="A20" s="695"/>
      <c r="B20" s="695"/>
      <c r="C20" s="695"/>
      <c r="D20" s="695"/>
    </row>
    <row r="21" spans="1:4" ht="13.5" customHeight="1">
      <c r="A21" s="695"/>
      <c r="B21" s="695"/>
      <c r="C21" s="695"/>
      <c r="D21" s="695"/>
    </row>
  </sheetData>
  <mergeCells count="2">
    <mergeCell ref="A1:D1"/>
    <mergeCell ref="A2:D21"/>
  </mergeCells>
  <phoneticPr fontId="6" type="noConversion"/>
  <pageMargins left="0.7" right="0.7" top="0.75" bottom="0.75" header="0.3" footer="0.3"/>
  <pageSetup paperSize="9" scale="9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T13"/>
  <sheetViews>
    <sheetView showGridLines="0" showZeros="0" zoomScale="115" zoomScaleNormal="115" workbookViewId="0">
      <selection activeCell="D5" sqref="D5:D13"/>
    </sheetView>
  </sheetViews>
  <sheetFormatPr baseColWidth="10" defaultColWidth="6.6640625" defaultRowHeight="13"/>
  <cols>
    <col min="1" max="1" width="35.6640625" style="14" customWidth="1"/>
    <col min="2" max="4" width="15.6640625" style="14" customWidth="1"/>
    <col min="5" max="7" width="9" style="14" customWidth="1"/>
    <col min="8" max="8" width="5.6640625" style="14" customWidth="1"/>
    <col min="9" max="9" width="0.6640625" style="14" customWidth="1"/>
    <col min="10" max="10" width="10.1640625" style="14" customWidth="1"/>
    <col min="11" max="11" width="5.83203125" style="14" customWidth="1"/>
    <col min="12" max="16384" width="6.6640625" style="14"/>
  </cols>
  <sheetData>
    <row r="1" spans="1:254" ht="19.5" customHeight="1">
      <c r="A1" s="13" t="s">
        <v>255</v>
      </c>
    </row>
    <row r="2" spans="1:254" s="22" customFormat="1" ht="33" customHeight="1">
      <c r="A2" s="667" t="s">
        <v>248</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row>
    <row r="3" spans="1:254" s="24" customFormat="1" ht="19.5" customHeight="1" thickBot="1">
      <c r="A3" s="23"/>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row>
    <row r="4" spans="1:254" s="25" customFormat="1" ht="50" customHeight="1">
      <c r="A4" s="58" t="s">
        <v>87</v>
      </c>
      <c r="B4" s="62" t="s">
        <v>43</v>
      </c>
      <c r="C4" s="62" t="s">
        <v>2</v>
      </c>
      <c r="D4" s="60" t="s">
        <v>164</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row>
    <row r="5" spans="1:254" s="25" customFormat="1" ht="33" customHeight="1">
      <c r="A5" s="85" t="s">
        <v>1246</v>
      </c>
      <c r="B5" s="343">
        <f>B6+B12+B13</f>
        <v>1248659</v>
      </c>
      <c r="C5" s="343">
        <f>C6+C12+C13</f>
        <v>1321001</v>
      </c>
      <c r="D5" s="631">
        <f>C5/B5*100</f>
        <v>105.79357534763294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20"/>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row>
    <row r="6" spans="1:254" s="19" customFormat="1" ht="25" customHeight="1">
      <c r="A6" s="401" t="s">
        <v>1259</v>
      </c>
      <c r="B6" s="402">
        <f>SUM(B7:B11)</f>
        <v>878610</v>
      </c>
      <c r="C6" s="402">
        <f>SUM(C7:C11)</f>
        <v>743709</v>
      </c>
      <c r="D6" s="632">
        <f t="shared" ref="D6:D13" si="0">C6/B6*100</f>
        <v>84.64608870830061</v>
      </c>
    </row>
    <row r="7" spans="1:254" s="19" customFormat="1" ht="25" customHeight="1">
      <c r="A7" s="404" t="s">
        <v>1260</v>
      </c>
      <c r="B7" s="407">
        <v>2936</v>
      </c>
      <c r="C7" s="405">
        <v>2797</v>
      </c>
      <c r="D7" s="633">
        <f t="shared" si="0"/>
        <v>95.265667574931882</v>
      </c>
    </row>
    <row r="8" spans="1:254" s="19" customFormat="1" ht="25" customHeight="1">
      <c r="A8" s="404" t="s">
        <v>1261</v>
      </c>
      <c r="B8" s="407">
        <v>822736</v>
      </c>
      <c r="C8" s="405">
        <v>724568</v>
      </c>
      <c r="D8" s="633">
        <f t="shared" si="0"/>
        <v>88.068104470936007</v>
      </c>
    </row>
    <row r="9" spans="1:254" s="19" customFormat="1" ht="25" customHeight="1">
      <c r="A9" s="404" t="s">
        <v>1262</v>
      </c>
      <c r="B9" s="407">
        <v>15141</v>
      </c>
      <c r="C9" s="405">
        <v>13709</v>
      </c>
      <c r="D9" s="633">
        <f t="shared" si="0"/>
        <v>90.542236312000526</v>
      </c>
    </row>
    <row r="10" spans="1:254" s="19" customFormat="1" ht="25" customHeight="1">
      <c r="A10" s="404" t="s">
        <v>1263</v>
      </c>
      <c r="B10" s="407">
        <v>2797</v>
      </c>
      <c r="C10" s="405">
        <v>2635</v>
      </c>
      <c r="D10" s="633">
        <f t="shared" si="0"/>
        <v>94.208080085806216</v>
      </c>
    </row>
    <row r="11" spans="1:254" s="19" customFormat="1" ht="25" customHeight="1">
      <c r="A11" s="404" t="s">
        <v>1264</v>
      </c>
      <c r="B11" s="405">
        <v>35000</v>
      </c>
      <c r="C11" s="406"/>
      <c r="D11" s="633">
        <f t="shared" si="0"/>
        <v>0</v>
      </c>
    </row>
    <row r="12" spans="1:254" s="19" customFormat="1" ht="25" customHeight="1">
      <c r="A12" s="399" t="s">
        <v>1265</v>
      </c>
      <c r="B12" s="403">
        <v>144700</v>
      </c>
      <c r="C12" s="403">
        <v>358000</v>
      </c>
      <c r="D12" s="632">
        <f t="shared" si="0"/>
        <v>247.40843123704215</v>
      </c>
    </row>
    <row r="13" spans="1:254" s="19" customFormat="1" ht="25" customHeight="1">
      <c r="A13" s="399" t="s">
        <v>1266</v>
      </c>
      <c r="B13" s="403">
        <v>225349</v>
      </c>
      <c r="C13" s="403">
        <v>219292</v>
      </c>
      <c r="D13" s="632">
        <f t="shared" si="0"/>
        <v>97.312169124336037</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fitToHeight="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T15"/>
  <sheetViews>
    <sheetView showGridLines="0" showZeros="0" workbookViewId="0">
      <selection activeCell="H10" sqref="H10"/>
    </sheetView>
  </sheetViews>
  <sheetFormatPr baseColWidth="10" defaultColWidth="6.6640625" defaultRowHeight="13"/>
  <cols>
    <col min="1" max="1" width="35.6640625" style="14" customWidth="1"/>
    <col min="2" max="4" width="15.6640625" style="14" customWidth="1"/>
    <col min="5" max="7" width="9" style="14" customWidth="1"/>
    <col min="8" max="8" width="5.6640625" style="14" customWidth="1"/>
    <col min="9" max="9" width="0.6640625" style="14" customWidth="1"/>
    <col min="10" max="10" width="10.1640625" style="14" customWidth="1"/>
    <col min="11" max="11" width="5.83203125" style="14" customWidth="1"/>
    <col min="12" max="16384" width="6.6640625" style="14"/>
  </cols>
  <sheetData>
    <row r="1" spans="1:254" ht="19.5" customHeight="1">
      <c r="A1" s="13" t="s">
        <v>571</v>
      </c>
    </row>
    <row r="2" spans="1:254" s="22" customFormat="1" ht="33" customHeight="1">
      <c r="A2" s="667" t="s">
        <v>249</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row>
    <row r="3" spans="1:254" s="24" customFormat="1" ht="19.5" customHeight="1" thickBot="1">
      <c r="A3" s="23"/>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row>
    <row r="4" spans="1:254" s="25" customFormat="1" ht="50" customHeight="1">
      <c r="A4" s="58" t="s">
        <v>90</v>
      </c>
      <c r="B4" s="62" t="s">
        <v>43</v>
      </c>
      <c r="C4" s="62" t="s">
        <v>2</v>
      </c>
      <c r="D4" s="60" t="s">
        <v>164</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row>
    <row r="5" spans="1:254" s="25" customFormat="1" ht="30" customHeight="1">
      <c r="A5" s="409" t="s">
        <v>1271</v>
      </c>
      <c r="B5" s="417">
        <f>B6+B12+B13+B14+B15</f>
        <v>356582</v>
      </c>
      <c r="C5" s="417">
        <f>C6+C12+C13+C14+C15</f>
        <v>599534</v>
      </c>
      <c r="D5" s="415">
        <f>C5/B5*100</f>
        <v>168.13355693781514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20"/>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row>
    <row r="6" spans="1:254" s="19" customFormat="1" ht="25" customHeight="1">
      <c r="A6" s="410" t="s">
        <v>1270</v>
      </c>
      <c r="B6" s="402">
        <f>SUM(B7:B11)</f>
        <v>18419</v>
      </c>
      <c r="C6" s="402">
        <f>SUM(C7:C11)</f>
        <v>9897</v>
      </c>
      <c r="D6" s="415">
        <f t="shared" ref="D6:D15" si="0">C6/B6*100</f>
        <v>53.732558770834459</v>
      </c>
    </row>
    <row r="7" spans="1:254" s="19" customFormat="1" ht="25" customHeight="1">
      <c r="A7" s="411" t="s">
        <v>1260</v>
      </c>
      <c r="B7" s="405">
        <v>883</v>
      </c>
      <c r="C7" s="406">
        <v>4382</v>
      </c>
      <c r="D7" s="416">
        <f t="shared" si="0"/>
        <v>496.26274065685163</v>
      </c>
    </row>
    <row r="8" spans="1:254" s="19" customFormat="1" ht="25" customHeight="1">
      <c r="A8" s="411" t="s">
        <v>1261</v>
      </c>
      <c r="B8" s="405">
        <v>8681</v>
      </c>
      <c r="C8" s="406">
        <v>1568</v>
      </c>
      <c r="D8" s="416">
        <f t="shared" si="0"/>
        <v>18.062435203317591</v>
      </c>
    </row>
    <row r="9" spans="1:254" s="19" customFormat="1" ht="25" customHeight="1">
      <c r="A9" s="411" t="s">
        <v>1267</v>
      </c>
      <c r="B9" s="405">
        <v>6511</v>
      </c>
      <c r="C9" s="406">
        <v>2349</v>
      </c>
      <c r="D9" s="416">
        <f t="shared" si="0"/>
        <v>36.077407464291198</v>
      </c>
    </row>
    <row r="10" spans="1:254" s="19" customFormat="1" ht="25" customHeight="1">
      <c r="A10" s="411" t="s">
        <v>1268</v>
      </c>
      <c r="B10" s="405">
        <v>1344</v>
      </c>
      <c r="C10" s="406">
        <v>1598</v>
      </c>
      <c r="D10" s="416">
        <f t="shared" si="0"/>
        <v>118.89880952380953</v>
      </c>
    </row>
    <row r="11" spans="1:254" s="19" customFormat="1" ht="25" customHeight="1">
      <c r="A11" s="412" t="s">
        <v>1269</v>
      </c>
      <c r="B11" s="405">
        <v>1000</v>
      </c>
      <c r="C11" s="406"/>
      <c r="D11" s="416">
        <f t="shared" si="0"/>
        <v>0</v>
      </c>
    </row>
    <row r="12" spans="1:254" s="19" customFormat="1" ht="25" customHeight="1">
      <c r="A12" s="413" t="s">
        <v>1272</v>
      </c>
      <c r="B12" s="403">
        <v>783</v>
      </c>
      <c r="C12" s="403">
        <v>375</v>
      </c>
      <c r="D12" s="415">
        <f t="shared" si="0"/>
        <v>47.892720306513411</v>
      </c>
    </row>
    <row r="13" spans="1:254" s="19" customFormat="1" ht="25" customHeight="1">
      <c r="A13" s="413" t="s">
        <v>1273</v>
      </c>
      <c r="B13" s="403">
        <v>117388</v>
      </c>
      <c r="C13" s="403">
        <v>229889</v>
      </c>
      <c r="D13" s="415">
        <f t="shared" si="0"/>
        <v>195.83688281596073</v>
      </c>
    </row>
    <row r="14" spans="1:254" s="19" customFormat="1" ht="25" customHeight="1">
      <c r="A14" s="414" t="s">
        <v>1274</v>
      </c>
      <c r="B14" s="403">
        <v>700</v>
      </c>
      <c r="C14" s="403">
        <v>138000</v>
      </c>
      <c r="D14" s="415">
        <f t="shared" si="0"/>
        <v>19714.285714285714</v>
      </c>
    </row>
    <row r="15" spans="1:254" s="19" customFormat="1" ht="25" customHeight="1">
      <c r="A15" s="414" t="s">
        <v>1275</v>
      </c>
      <c r="B15" s="403">
        <v>219292</v>
      </c>
      <c r="C15" s="403">
        <v>221373</v>
      </c>
      <c r="D15" s="415">
        <f t="shared" si="0"/>
        <v>100.94896302646698</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fitToHeight="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9"/>
  <sheetViews>
    <sheetView topLeftCell="A4" workbookViewId="0">
      <selection activeCell="J31" sqref="J31"/>
    </sheetView>
  </sheetViews>
  <sheetFormatPr baseColWidth="10" defaultColWidth="9" defaultRowHeight="15"/>
  <cols>
    <col min="1" max="1" width="34.5" style="193" customWidth="1"/>
    <col min="2" max="2" width="26.6640625" style="193" customWidth="1"/>
    <col min="3" max="16384" width="9" style="193"/>
  </cols>
  <sheetData>
    <row r="1" spans="1:2" ht="17">
      <c r="A1" s="668" t="s">
        <v>520</v>
      </c>
      <c r="B1" s="668"/>
    </row>
    <row r="2" spans="1:2" ht="25.5" customHeight="1">
      <c r="A2" s="676" t="s">
        <v>394</v>
      </c>
      <c r="B2" s="676"/>
    </row>
    <row r="3" spans="1:2" ht="20.25" customHeight="1">
      <c r="A3" s="699" t="s">
        <v>390</v>
      </c>
      <c r="B3" s="699"/>
    </row>
    <row r="4" spans="1:2" ht="14.25" customHeight="1" thickBot="1">
      <c r="A4" s="182"/>
      <c r="B4" s="194" t="s">
        <v>391</v>
      </c>
    </row>
    <row r="5" spans="1:2" ht="19.5" customHeight="1">
      <c r="A5" s="418" t="s">
        <v>1276</v>
      </c>
      <c r="B5" s="195" t="s">
        <v>320</v>
      </c>
    </row>
    <row r="6" spans="1:2" s="196" customFormat="1" ht="18.75" customHeight="1">
      <c r="A6" s="591" t="s">
        <v>212</v>
      </c>
      <c r="B6" s="592">
        <f>SUM(B7:B29)</f>
        <v>9897</v>
      </c>
    </row>
    <row r="7" spans="1:2" s="196" customFormat="1" ht="14.25" customHeight="1">
      <c r="A7" s="593" t="s">
        <v>213</v>
      </c>
      <c r="B7" s="594">
        <v>246</v>
      </c>
    </row>
    <row r="8" spans="1:2" s="196" customFormat="1" ht="14.25" customHeight="1">
      <c r="A8" s="593" t="s">
        <v>214</v>
      </c>
      <c r="B8" s="594">
        <v>550</v>
      </c>
    </row>
    <row r="9" spans="1:2" ht="13.5" customHeight="1">
      <c r="A9" s="593" t="s">
        <v>215</v>
      </c>
      <c r="B9" s="594">
        <v>65</v>
      </c>
    </row>
    <row r="10" spans="1:2" s="196" customFormat="1" ht="14.25" customHeight="1">
      <c r="A10" s="593" t="s">
        <v>216</v>
      </c>
      <c r="B10" s="594">
        <v>120</v>
      </c>
    </row>
    <row r="11" spans="1:2" ht="14.25" customHeight="1">
      <c r="A11" s="593" t="s">
        <v>217</v>
      </c>
      <c r="B11" s="594">
        <v>58</v>
      </c>
    </row>
    <row r="12" spans="1:2" ht="14.25" customHeight="1">
      <c r="A12" s="593" t="s">
        <v>218</v>
      </c>
      <c r="B12" s="594">
        <v>291</v>
      </c>
    </row>
    <row r="13" spans="1:2" ht="14.25" customHeight="1">
      <c r="A13" s="593" t="s">
        <v>219</v>
      </c>
      <c r="B13" s="594">
        <v>281</v>
      </c>
    </row>
    <row r="14" spans="1:2" ht="14.25" customHeight="1">
      <c r="A14" s="593" t="s">
        <v>220</v>
      </c>
      <c r="B14" s="594">
        <v>262</v>
      </c>
    </row>
    <row r="15" spans="1:2" ht="14.25" customHeight="1">
      <c r="A15" s="593" t="s">
        <v>221</v>
      </c>
      <c r="B15" s="594">
        <v>1732</v>
      </c>
    </row>
    <row r="16" spans="1:2" ht="14.25" customHeight="1">
      <c r="A16" s="593" t="s">
        <v>222</v>
      </c>
      <c r="B16" s="594">
        <v>389</v>
      </c>
    </row>
    <row r="17" spans="1:2" ht="14.25" customHeight="1">
      <c r="A17" s="593" t="s">
        <v>223</v>
      </c>
      <c r="B17" s="594">
        <v>1300</v>
      </c>
    </row>
    <row r="18" spans="1:2" s="196" customFormat="1" ht="14.25" customHeight="1">
      <c r="A18" s="593" t="s">
        <v>224</v>
      </c>
      <c r="B18" s="594">
        <v>2202</v>
      </c>
    </row>
    <row r="19" spans="1:2" s="196" customFormat="1" ht="14.25" customHeight="1">
      <c r="A19" s="593" t="s">
        <v>225</v>
      </c>
      <c r="B19" s="594">
        <v>173</v>
      </c>
    </row>
    <row r="20" spans="1:2" s="196" customFormat="1" ht="14.25" customHeight="1">
      <c r="A20" s="593" t="s">
        <v>226</v>
      </c>
      <c r="B20" s="594">
        <v>1117</v>
      </c>
    </row>
    <row r="21" spans="1:2" s="196" customFormat="1" ht="14.25" customHeight="1">
      <c r="A21" s="593" t="s">
        <v>227</v>
      </c>
      <c r="B21" s="594">
        <v>39</v>
      </c>
    </row>
    <row r="22" spans="1:2" s="196" customFormat="1" ht="14.25" customHeight="1">
      <c r="A22" s="593" t="s">
        <v>228</v>
      </c>
      <c r="B22" s="594">
        <v>32</v>
      </c>
    </row>
    <row r="23" spans="1:2" s="196" customFormat="1" ht="14.25" customHeight="1">
      <c r="A23" s="593" t="s">
        <v>229</v>
      </c>
      <c r="B23" s="594">
        <v>157</v>
      </c>
    </row>
    <row r="24" spans="1:2" s="196" customFormat="1" ht="14.25" customHeight="1">
      <c r="A24" s="593" t="s">
        <v>230</v>
      </c>
      <c r="B24" s="594">
        <v>74</v>
      </c>
    </row>
    <row r="25" spans="1:2" s="196" customFormat="1" ht="14.25" customHeight="1">
      <c r="A25" s="593" t="s">
        <v>231</v>
      </c>
      <c r="B25" s="594">
        <v>61</v>
      </c>
    </row>
    <row r="26" spans="1:2" s="196" customFormat="1" ht="14.25" customHeight="1">
      <c r="A26" s="593" t="s">
        <v>232</v>
      </c>
      <c r="B26" s="594">
        <v>41</v>
      </c>
    </row>
    <row r="27" spans="1:2" s="196" customFormat="1" ht="14.25" customHeight="1">
      <c r="A27" s="593" t="s">
        <v>233</v>
      </c>
      <c r="B27" s="594">
        <v>105</v>
      </c>
    </row>
    <row r="28" spans="1:2" s="196" customFormat="1" ht="14.25" customHeight="1">
      <c r="A28" s="593" t="s">
        <v>234</v>
      </c>
      <c r="B28" s="594">
        <v>499</v>
      </c>
    </row>
    <row r="29" spans="1:2" s="196" customFormat="1" ht="14.25" customHeight="1">
      <c r="A29" s="593" t="s">
        <v>235</v>
      </c>
      <c r="B29" s="594">
        <v>103</v>
      </c>
    </row>
  </sheetData>
  <mergeCells count="3">
    <mergeCell ref="A1:B1"/>
    <mergeCell ref="A2:B2"/>
    <mergeCell ref="A3:B3"/>
  </mergeCells>
  <phoneticPr fontId="6"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07"/>
  <sheetViews>
    <sheetView workbookViewId="0">
      <selection activeCell="F11" sqref="F11"/>
    </sheetView>
  </sheetViews>
  <sheetFormatPr baseColWidth="10" defaultColWidth="10" defaultRowHeight="15"/>
  <cols>
    <col min="1" max="1" width="56.6640625" style="200" customWidth="1"/>
    <col min="2" max="2" width="20.1640625" style="197" customWidth="1"/>
    <col min="3" max="16384" width="10" style="197"/>
  </cols>
  <sheetData>
    <row r="1" spans="1:2" ht="17">
      <c r="A1" s="668" t="s">
        <v>518</v>
      </c>
      <c r="B1" s="668"/>
    </row>
    <row r="2" spans="1:2" ht="23">
      <c r="A2" s="676" t="s">
        <v>397</v>
      </c>
      <c r="B2" s="676"/>
    </row>
    <row r="3" spans="1:2">
      <c r="A3" s="699" t="s">
        <v>395</v>
      </c>
      <c r="B3" s="699"/>
    </row>
    <row r="4" spans="1:2" ht="20.25" customHeight="1" thickBot="1">
      <c r="A4" s="198"/>
      <c r="B4" s="194" t="s">
        <v>391</v>
      </c>
    </row>
    <row r="5" spans="1:2" ht="25" customHeight="1">
      <c r="A5" s="199" t="s">
        <v>396</v>
      </c>
      <c r="B5" s="195" t="s">
        <v>393</v>
      </c>
    </row>
    <row r="6" spans="1:2" ht="25" customHeight="1">
      <c r="A6" s="595" t="s">
        <v>1277</v>
      </c>
      <c r="B6" s="596">
        <f>B7+B8+B9+B10+B11+B12+B13+B14+B15+B16+B17+B18</f>
        <v>9897</v>
      </c>
    </row>
    <row r="7" spans="1:2" ht="25" customHeight="1">
      <c r="A7" s="597" t="s">
        <v>349</v>
      </c>
      <c r="B7" s="598">
        <v>662</v>
      </c>
    </row>
    <row r="8" spans="1:2" ht="25" customHeight="1">
      <c r="A8" s="597" t="s">
        <v>350</v>
      </c>
      <c r="B8" s="598">
        <v>524</v>
      </c>
    </row>
    <row r="9" spans="1:2" ht="25" customHeight="1">
      <c r="A9" s="597" t="s">
        <v>351</v>
      </c>
      <c r="B9" s="598">
        <v>2083</v>
      </c>
    </row>
    <row r="10" spans="1:2" ht="25" customHeight="1">
      <c r="A10" s="597" t="s">
        <v>352</v>
      </c>
      <c r="B10" s="598">
        <v>1113</v>
      </c>
    </row>
    <row r="11" spans="1:2" ht="25" customHeight="1">
      <c r="A11" s="597" t="s">
        <v>515</v>
      </c>
      <c r="B11" s="598">
        <v>373</v>
      </c>
    </row>
    <row r="12" spans="1:2" ht="25" customHeight="1">
      <c r="A12" s="597" t="s">
        <v>353</v>
      </c>
      <c r="B12" s="598">
        <v>1195</v>
      </c>
    </row>
    <row r="13" spans="1:2" ht="25" customHeight="1">
      <c r="A13" s="597" t="s">
        <v>354</v>
      </c>
      <c r="B13" s="598">
        <v>45</v>
      </c>
    </row>
    <row r="14" spans="1:2" ht="25" customHeight="1">
      <c r="A14" s="597" t="s">
        <v>355</v>
      </c>
      <c r="B14" s="598">
        <v>19</v>
      </c>
    </row>
    <row r="15" spans="1:2" ht="25" customHeight="1">
      <c r="A15" s="597" t="s">
        <v>516</v>
      </c>
      <c r="B15" s="598">
        <v>2285</v>
      </c>
    </row>
    <row r="16" spans="1:2" ht="25" customHeight="1">
      <c r="A16" s="597" t="s">
        <v>1278</v>
      </c>
      <c r="B16" s="598">
        <v>990</v>
      </c>
    </row>
    <row r="17" spans="1:2" ht="25" customHeight="1">
      <c r="A17" s="597" t="s">
        <v>1279</v>
      </c>
      <c r="B17" s="598">
        <v>50</v>
      </c>
    </row>
    <row r="18" spans="1:2" ht="25" customHeight="1">
      <c r="A18" s="597" t="s">
        <v>1280</v>
      </c>
      <c r="B18" s="598">
        <v>558</v>
      </c>
    </row>
    <row r="19" spans="1:2" ht="48" customHeight="1">
      <c r="A19" s="700"/>
      <c r="B19" s="700"/>
    </row>
    <row r="20" spans="1:2" ht="20" customHeight="1">
      <c r="A20" s="197"/>
    </row>
    <row r="21" spans="1:2" ht="20" customHeight="1">
      <c r="A21" s="197"/>
    </row>
    <row r="22" spans="1:2" ht="20" customHeight="1">
      <c r="A22" s="197"/>
    </row>
    <row r="23" spans="1:2" ht="20" customHeight="1">
      <c r="A23" s="197"/>
    </row>
    <row r="24" spans="1:2" ht="20" customHeight="1">
      <c r="A24" s="197"/>
    </row>
    <row r="25" spans="1:2" ht="20" customHeight="1">
      <c r="A25" s="197"/>
    </row>
    <row r="26" spans="1:2" ht="20" customHeight="1">
      <c r="A26" s="197"/>
    </row>
    <row r="27" spans="1:2" ht="20" customHeight="1">
      <c r="A27" s="197"/>
    </row>
    <row r="28" spans="1:2" ht="20" customHeight="1">
      <c r="A28" s="197"/>
    </row>
    <row r="29" spans="1:2" ht="20" customHeight="1">
      <c r="A29" s="197"/>
    </row>
    <row r="30" spans="1:2" ht="20" customHeight="1">
      <c r="A30" s="197"/>
    </row>
    <row r="31" spans="1:2" ht="20" customHeight="1">
      <c r="A31" s="197"/>
    </row>
    <row r="32" spans="1:2" ht="20" customHeight="1">
      <c r="A32" s="197"/>
    </row>
    <row r="33" spans="1:1">
      <c r="A33" s="197"/>
    </row>
    <row r="34" spans="1:1">
      <c r="A34" s="197"/>
    </row>
    <row r="35" spans="1:1">
      <c r="A35" s="197"/>
    </row>
    <row r="36" spans="1:1">
      <c r="A36" s="197"/>
    </row>
    <row r="37" spans="1:1">
      <c r="A37" s="197"/>
    </row>
    <row r="38" spans="1:1">
      <c r="A38" s="197"/>
    </row>
    <row r="39" spans="1:1">
      <c r="A39" s="197"/>
    </row>
    <row r="40" spans="1:1">
      <c r="A40" s="197"/>
    </row>
    <row r="41" spans="1:1">
      <c r="A41" s="197"/>
    </row>
    <row r="42" spans="1:1">
      <c r="A42" s="197"/>
    </row>
    <row r="43" spans="1:1">
      <c r="A43" s="197"/>
    </row>
    <row r="44" spans="1:1">
      <c r="A44" s="197"/>
    </row>
    <row r="45" spans="1:1">
      <c r="A45" s="197"/>
    </row>
    <row r="46" spans="1:1">
      <c r="A46" s="197"/>
    </row>
    <row r="47" spans="1:1">
      <c r="A47" s="197"/>
    </row>
    <row r="48" spans="1:1">
      <c r="A48" s="197"/>
    </row>
    <row r="49" spans="1:1">
      <c r="A49" s="197"/>
    </row>
    <row r="50" spans="1:1">
      <c r="A50" s="197"/>
    </row>
    <row r="51" spans="1:1">
      <c r="A51" s="197"/>
    </row>
    <row r="52" spans="1:1">
      <c r="A52" s="197"/>
    </row>
    <row r="53" spans="1:1">
      <c r="A53" s="197"/>
    </row>
    <row r="54" spans="1:1">
      <c r="A54" s="197"/>
    </row>
    <row r="55" spans="1:1">
      <c r="A55" s="197"/>
    </row>
    <row r="56" spans="1:1">
      <c r="A56" s="197"/>
    </row>
    <row r="57" spans="1:1">
      <c r="A57" s="197"/>
    </row>
    <row r="58" spans="1:1">
      <c r="A58" s="197"/>
    </row>
    <row r="59" spans="1:1">
      <c r="A59" s="197"/>
    </row>
    <row r="60" spans="1:1">
      <c r="A60" s="197"/>
    </row>
    <row r="61" spans="1:1">
      <c r="A61" s="197"/>
    </row>
    <row r="62" spans="1:1">
      <c r="A62" s="197"/>
    </row>
    <row r="63" spans="1:1">
      <c r="A63" s="197"/>
    </row>
    <row r="64" spans="1:1">
      <c r="A64" s="197"/>
    </row>
    <row r="65" spans="1:1">
      <c r="A65" s="197"/>
    </row>
    <row r="66" spans="1:1">
      <c r="A66" s="197"/>
    </row>
    <row r="67" spans="1:1">
      <c r="A67" s="197"/>
    </row>
    <row r="68" spans="1:1">
      <c r="A68" s="197"/>
    </row>
    <row r="69" spans="1:1">
      <c r="A69" s="197"/>
    </row>
    <row r="70" spans="1:1">
      <c r="A70" s="197"/>
    </row>
    <row r="71" spans="1:1">
      <c r="A71" s="197"/>
    </row>
    <row r="72" spans="1:1">
      <c r="A72" s="197"/>
    </row>
    <row r="73" spans="1:1">
      <c r="A73" s="197"/>
    </row>
    <row r="74" spans="1:1">
      <c r="A74" s="197"/>
    </row>
    <row r="75" spans="1:1">
      <c r="A75" s="197"/>
    </row>
    <row r="76" spans="1:1">
      <c r="A76" s="197"/>
    </row>
    <row r="77" spans="1:1">
      <c r="A77" s="197"/>
    </row>
    <row r="78" spans="1:1">
      <c r="A78" s="197"/>
    </row>
    <row r="79" spans="1:1">
      <c r="A79" s="197"/>
    </row>
    <row r="80" spans="1:1">
      <c r="A80" s="197"/>
    </row>
    <row r="81" spans="1:1">
      <c r="A81" s="197"/>
    </row>
    <row r="82" spans="1:1">
      <c r="A82" s="197"/>
    </row>
    <row r="83" spans="1:1">
      <c r="A83" s="197"/>
    </row>
    <row r="84" spans="1:1">
      <c r="A84" s="197"/>
    </row>
    <row r="85" spans="1:1">
      <c r="A85" s="197"/>
    </row>
    <row r="86" spans="1:1">
      <c r="A86" s="197"/>
    </row>
    <row r="87" spans="1:1">
      <c r="A87" s="197"/>
    </row>
    <row r="88" spans="1:1">
      <c r="A88" s="197"/>
    </row>
    <row r="89" spans="1:1">
      <c r="A89" s="197"/>
    </row>
    <row r="90" spans="1:1">
      <c r="A90" s="197"/>
    </row>
    <row r="91" spans="1:1">
      <c r="A91" s="197"/>
    </row>
    <row r="92" spans="1:1">
      <c r="A92" s="197"/>
    </row>
    <row r="93" spans="1:1">
      <c r="A93" s="197"/>
    </row>
    <row r="94" spans="1:1">
      <c r="A94" s="197"/>
    </row>
    <row r="95" spans="1:1">
      <c r="A95" s="197"/>
    </row>
    <row r="96" spans="1:1">
      <c r="A96" s="197"/>
    </row>
    <row r="97" spans="1:1">
      <c r="A97" s="197"/>
    </row>
    <row r="98" spans="1:1">
      <c r="A98" s="197"/>
    </row>
    <row r="99" spans="1:1">
      <c r="A99" s="197"/>
    </row>
    <row r="100" spans="1:1">
      <c r="A100" s="197"/>
    </row>
    <row r="101" spans="1:1">
      <c r="A101" s="197"/>
    </row>
    <row r="102" spans="1:1">
      <c r="A102" s="197"/>
    </row>
    <row r="103" spans="1:1">
      <c r="A103" s="197"/>
    </row>
    <row r="104" spans="1:1">
      <c r="A104" s="197"/>
    </row>
    <row r="105" spans="1:1">
      <c r="A105" s="197"/>
    </row>
    <row r="106" spans="1:1">
      <c r="A106" s="197"/>
    </row>
    <row r="107" spans="1:1">
      <c r="A107" s="197"/>
    </row>
  </sheetData>
  <mergeCells count="4">
    <mergeCell ref="A1:B1"/>
    <mergeCell ref="A2:B2"/>
    <mergeCell ref="A3:B3"/>
    <mergeCell ref="A19:B19"/>
  </mergeCells>
  <phoneticPr fontId="6"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W6"/>
  <sheetViews>
    <sheetView showGridLines="0" showZeros="0" workbookViewId="0">
      <selection activeCell="E10" sqref="E10"/>
    </sheetView>
  </sheetViews>
  <sheetFormatPr baseColWidth="10" defaultColWidth="6.6640625" defaultRowHeight="13"/>
  <cols>
    <col min="1" max="1" width="35.6640625" style="2" customWidth="1"/>
    <col min="2" max="4" width="15.6640625" style="2" customWidth="1"/>
    <col min="5" max="11" width="9" style="2" customWidth="1"/>
    <col min="12" max="12" width="6.1640625" style="2" customWidth="1"/>
    <col min="13" max="49" width="9" style="2" customWidth="1"/>
    <col min="50" max="16384" width="6.6640625" style="2"/>
  </cols>
  <sheetData>
    <row r="1" spans="1:49" ht="19.5" customHeight="1">
      <c r="A1" s="13" t="s">
        <v>572</v>
      </c>
    </row>
    <row r="2" spans="1:49" ht="34.5" customHeight="1">
      <c r="A2" s="665" t="s">
        <v>250</v>
      </c>
      <c r="B2" s="665"/>
      <c r="C2" s="665"/>
      <c r="D2" s="665"/>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ht="19.5" customHeight="1">
      <c r="A3" s="5"/>
      <c r="B3" s="6"/>
      <c r="C3" s="5" t="s">
        <v>0</v>
      </c>
      <c r="D3" s="7" t="s">
        <v>1</v>
      </c>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row>
    <row r="4" spans="1:49" s="1" customFormat="1" ht="50" customHeight="1">
      <c r="A4" s="82" t="s">
        <v>89</v>
      </c>
      <c r="B4" s="82" t="s">
        <v>43</v>
      </c>
      <c r="C4" s="82" t="s">
        <v>2</v>
      </c>
      <c r="D4" s="82" t="s">
        <v>162</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1"/>
    </row>
    <row r="5" spans="1:49" s="1" customFormat="1" ht="25" customHeight="1">
      <c r="A5" s="82" t="s">
        <v>48</v>
      </c>
      <c r="B5" s="421">
        <v>15926</v>
      </c>
      <c r="C5" s="421">
        <v>4698</v>
      </c>
      <c r="D5" s="321">
        <f>C5/B5*100</f>
        <v>29.498932563104358</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5" customHeight="1">
      <c r="A6" s="84" t="s">
        <v>1281</v>
      </c>
      <c r="B6" s="84">
        <v>15926</v>
      </c>
      <c r="C6" s="84">
        <v>4698</v>
      </c>
      <c r="D6" s="422">
        <f>C6/B6*100</f>
        <v>29.498932563104358</v>
      </c>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S7"/>
  <sheetViews>
    <sheetView showGridLines="0" showZeros="0" workbookViewId="0">
      <selection activeCell="G4" sqref="G4"/>
    </sheetView>
  </sheetViews>
  <sheetFormatPr baseColWidth="10" defaultColWidth="6.6640625" defaultRowHeight="13"/>
  <cols>
    <col min="1" max="1" width="35.6640625" style="14" customWidth="1"/>
    <col min="2" max="4" width="15.6640625" style="14" customWidth="1"/>
    <col min="5" max="45" width="9" style="14" customWidth="1"/>
    <col min="46" max="16384" width="6.6640625" style="14"/>
  </cols>
  <sheetData>
    <row r="1" spans="1:45" ht="19.5" customHeight="1">
      <c r="A1" s="13" t="s">
        <v>573</v>
      </c>
    </row>
    <row r="2" spans="1:45" ht="31.5" customHeight="1">
      <c r="A2" s="667" t="s">
        <v>252</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thickBo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58" t="s">
        <v>87</v>
      </c>
      <c r="B4" s="59" t="s">
        <v>42</v>
      </c>
      <c r="C4" s="59" t="s">
        <v>44</v>
      </c>
      <c r="D4" s="60" t="s">
        <v>162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86" t="s">
        <v>1282</v>
      </c>
      <c r="B5" s="312">
        <f>B6+B7</f>
        <v>2464</v>
      </c>
      <c r="C5" s="312">
        <f>C6+C7</f>
        <v>1397</v>
      </c>
      <c r="D5" s="313">
        <f>C5/B5*100</f>
        <v>56.696428571428569</v>
      </c>
    </row>
    <row r="6" spans="1:45" s="13" customFormat="1" ht="25" customHeight="1">
      <c r="A6" s="89" t="s">
        <v>1283</v>
      </c>
      <c r="B6" s="311">
        <v>1565</v>
      </c>
      <c r="C6" s="311">
        <v>1047</v>
      </c>
      <c r="D6" s="314">
        <f t="shared" ref="D6:D7" si="0">C6/B6*100</f>
        <v>66.900958466453673</v>
      </c>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89" t="s">
        <v>1284</v>
      </c>
      <c r="B7" s="311">
        <v>899</v>
      </c>
      <c r="C7" s="311">
        <v>350</v>
      </c>
      <c r="D7" s="314">
        <f t="shared" si="0"/>
        <v>38.932146829810897</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30"/>
  <sheetViews>
    <sheetView showZeros="0" workbookViewId="0">
      <selection activeCell="H10" sqref="H10"/>
    </sheetView>
  </sheetViews>
  <sheetFormatPr baseColWidth="10" defaultColWidth="6.6640625" defaultRowHeight="13"/>
  <cols>
    <col min="1" max="1" width="33.6640625" style="2" customWidth="1"/>
    <col min="2" max="4" width="15.6640625" style="2" customWidth="1"/>
    <col min="5" max="11" width="9" style="2" customWidth="1"/>
    <col min="12" max="12" width="6.1640625" style="2" customWidth="1"/>
    <col min="13" max="49" width="9" style="2" customWidth="1"/>
    <col min="50" max="16384" width="6.6640625" style="2"/>
  </cols>
  <sheetData>
    <row r="1" spans="1:49" ht="19.5" customHeight="1">
      <c r="A1" s="1" t="s">
        <v>198</v>
      </c>
    </row>
    <row r="2" spans="1:49" ht="34.5" customHeight="1">
      <c r="A2" s="665" t="s">
        <v>200</v>
      </c>
      <c r="B2" s="665"/>
      <c r="C2" s="665"/>
      <c r="D2" s="665"/>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ht="19.5" customHeight="1" thickBot="1">
      <c r="A3" s="5"/>
      <c r="B3" s="6"/>
      <c r="C3" s="5" t="s">
        <v>0</v>
      </c>
      <c r="D3" s="7" t="s">
        <v>1</v>
      </c>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row>
    <row r="4" spans="1:49" s="1" customFormat="1" ht="50" customHeight="1">
      <c r="A4" s="61" t="s">
        <v>90</v>
      </c>
      <c r="B4" s="62" t="s">
        <v>43</v>
      </c>
      <c r="C4" s="62" t="s">
        <v>2</v>
      </c>
      <c r="D4" s="63" t="s">
        <v>162</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1"/>
    </row>
    <row r="5" spans="1:49" s="1" customFormat="1" ht="25" customHeight="1">
      <c r="A5" s="82" t="s">
        <v>602</v>
      </c>
      <c r="B5" s="312">
        <f>B6+B22</f>
        <v>540978</v>
      </c>
      <c r="C5" s="312">
        <f t="shared" ref="C5" si="0">C6+C22</f>
        <v>513528</v>
      </c>
      <c r="D5" s="313">
        <f>C5/B5*100</f>
        <v>94.925856504331037</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5" customHeight="1">
      <c r="A6" s="83" t="s">
        <v>3</v>
      </c>
      <c r="B6" s="312">
        <f>SUM(B7:B21)</f>
        <v>413326</v>
      </c>
      <c r="C6" s="312">
        <f>SUM(C7:C21)</f>
        <v>391932</v>
      </c>
      <c r="D6" s="313">
        <f t="shared" ref="D6:D29" si="1">C6/B6*100</f>
        <v>94.82394042474948</v>
      </c>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ht="25" customHeight="1">
      <c r="A7" s="84" t="s">
        <v>27</v>
      </c>
      <c r="B7" s="311">
        <v>72848</v>
      </c>
      <c r="C7" s="311">
        <v>72843</v>
      </c>
      <c r="D7" s="314">
        <f t="shared" si="1"/>
        <v>99.993136393586639</v>
      </c>
    </row>
    <row r="8" spans="1:49" ht="25" customHeight="1">
      <c r="A8" s="84" t="s">
        <v>28</v>
      </c>
      <c r="B8" s="311">
        <v>38365</v>
      </c>
      <c r="C8" s="311">
        <v>43356</v>
      </c>
      <c r="D8" s="314">
        <f t="shared" si="1"/>
        <v>113.00925322559625</v>
      </c>
    </row>
    <row r="9" spans="1:49" ht="25" customHeight="1">
      <c r="A9" s="84" t="s">
        <v>29</v>
      </c>
      <c r="B9" s="311">
        <v>6882</v>
      </c>
      <c r="C9" s="311">
        <v>8575</v>
      </c>
      <c r="D9" s="314">
        <f t="shared" si="1"/>
        <v>124.60040685847137</v>
      </c>
    </row>
    <row r="10" spans="1:49" ht="25" customHeight="1">
      <c r="A10" s="84" t="s">
        <v>592</v>
      </c>
      <c r="B10" s="311">
        <v>4878</v>
      </c>
      <c r="C10" s="311">
        <v>5638</v>
      </c>
      <c r="D10" s="314">
        <f t="shared" si="1"/>
        <v>115.58015580155802</v>
      </c>
    </row>
    <row r="11" spans="1:49" ht="25" customHeight="1">
      <c r="A11" s="84" t="s">
        <v>30</v>
      </c>
      <c r="B11" s="311">
        <v>12699</v>
      </c>
      <c r="C11" s="311">
        <v>12849</v>
      </c>
      <c r="D11" s="314">
        <f t="shared" si="1"/>
        <v>101.18119536971415</v>
      </c>
    </row>
    <row r="12" spans="1:49" ht="25" customHeight="1">
      <c r="A12" s="84" t="s">
        <v>31</v>
      </c>
      <c r="B12" s="311">
        <v>17632</v>
      </c>
      <c r="C12" s="311">
        <v>11444</v>
      </c>
      <c r="D12" s="314">
        <f t="shared" si="1"/>
        <v>64.904718693284934</v>
      </c>
    </row>
    <row r="13" spans="1:49" ht="25" customHeight="1">
      <c r="A13" s="84" t="s">
        <v>32</v>
      </c>
      <c r="B13" s="311">
        <v>9343</v>
      </c>
      <c r="C13" s="311">
        <v>10628</v>
      </c>
      <c r="D13" s="314">
        <f t="shared" si="1"/>
        <v>113.7536123300867</v>
      </c>
    </row>
    <row r="14" spans="1:49" ht="25" customHeight="1">
      <c r="A14" s="84" t="s">
        <v>33</v>
      </c>
      <c r="B14" s="311">
        <v>39667</v>
      </c>
      <c r="C14" s="311">
        <v>33344</v>
      </c>
      <c r="D14" s="314">
        <f t="shared" si="1"/>
        <v>84.059797816825068</v>
      </c>
    </row>
    <row r="15" spans="1:49" ht="25" customHeight="1">
      <c r="A15" s="84" t="s">
        <v>594</v>
      </c>
      <c r="B15" s="311">
        <v>73211</v>
      </c>
      <c r="C15" s="311">
        <v>51991</v>
      </c>
      <c r="D15" s="314">
        <f t="shared" si="1"/>
        <v>71.015284588381519</v>
      </c>
    </row>
    <row r="16" spans="1:49" ht="25" customHeight="1">
      <c r="A16" s="84" t="s">
        <v>596</v>
      </c>
      <c r="B16" s="311">
        <v>25988</v>
      </c>
      <c r="C16" s="311">
        <v>31649</v>
      </c>
      <c r="D16" s="314">
        <f t="shared" si="1"/>
        <v>121.78313067569648</v>
      </c>
    </row>
    <row r="17" spans="1:4" ht="25" customHeight="1">
      <c r="A17" s="84" t="s">
        <v>598</v>
      </c>
      <c r="B17" s="311">
        <v>111609</v>
      </c>
      <c r="C17" s="311">
        <v>109370</v>
      </c>
      <c r="D17" s="314">
        <f t="shared" si="1"/>
        <v>97.993889381680688</v>
      </c>
    </row>
    <row r="18" spans="1:4" ht="25" customHeight="1">
      <c r="A18" s="84" t="s">
        <v>600</v>
      </c>
      <c r="B18" s="311"/>
      <c r="C18" s="311"/>
      <c r="D18" s="314"/>
    </row>
    <row r="19" spans="1:4" ht="25" customHeight="1">
      <c r="A19" s="84" t="s">
        <v>326</v>
      </c>
      <c r="B19" s="311">
        <v>133</v>
      </c>
      <c r="C19" s="311">
        <v>142</v>
      </c>
      <c r="D19" s="314">
        <f t="shared" si="1"/>
        <v>106.76691729323309</v>
      </c>
    </row>
    <row r="20" spans="1:4" ht="25" customHeight="1">
      <c r="A20" s="84" t="s">
        <v>34</v>
      </c>
      <c r="B20" s="311"/>
      <c r="C20" s="311"/>
      <c r="D20" s="314"/>
    </row>
    <row r="21" spans="1:4" ht="25" customHeight="1">
      <c r="A21" s="84" t="s">
        <v>327</v>
      </c>
      <c r="B21" s="311">
        <v>71</v>
      </c>
      <c r="C21" s="311">
        <v>103</v>
      </c>
      <c r="D21" s="314">
        <f t="shared" si="1"/>
        <v>145.07042253521126</v>
      </c>
    </row>
    <row r="22" spans="1:4" ht="25" customHeight="1">
      <c r="A22" s="83" t="s">
        <v>4</v>
      </c>
      <c r="B22" s="312">
        <f>B23+B24+B25+B26+B27+B28+B29</f>
        <v>127652</v>
      </c>
      <c r="C22" s="312">
        <f>C23+C24+C25+C26+C27+C28+C29</f>
        <v>121596</v>
      </c>
      <c r="D22" s="313">
        <f t="shared" si="1"/>
        <v>95.255851847209598</v>
      </c>
    </row>
    <row r="23" spans="1:4" ht="25" customHeight="1">
      <c r="A23" s="84" t="s">
        <v>35</v>
      </c>
      <c r="B23" s="311">
        <v>12822</v>
      </c>
      <c r="C23" s="311">
        <v>13085</v>
      </c>
      <c r="D23" s="314">
        <f t="shared" si="1"/>
        <v>102.05116206520044</v>
      </c>
    </row>
    <row r="24" spans="1:4" ht="25" customHeight="1">
      <c r="A24" s="84" t="s">
        <v>36</v>
      </c>
      <c r="B24" s="311">
        <v>5480</v>
      </c>
      <c r="C24" s="311">
        <v>3247</v>
      </c>
      <c r="D24" s="314">
        <f t="shared" si="1"/>
        <v>59.251824817518248</v>
      </c>
    </row>
    <row r="25" spans="1:4" ht="25" customHeight="1">
      <c r="A25" s="84" t="s">
        <v>37</v>
      </c>
      <c r="B25" s="311">
        <v>10985</v>
      </c>
      <c r="C25" s="311">
        <v>12955</v>
      </c>
      <c r="D25" s="314">
        <f t="shared" si="1"/>
        <v>117.93354574419664</v>
      </c>
    </row>
    <row r="26" spans="1:4" ht="25" customHeight="1">
      <c r="A26" s="84" t="s">
        <v>38</v>
      </c>
      <c r="B26" s="311">
        <v>97369</v>
      </c>
      <c r="C26" s="311">
        <v>91738</v>
      </c>
      <c r="D26" s="314">
        <f t="shared" si="1"/>
        <v>94.216845197136664</v>
      </c>
    </row>
    <row r="27" spans="1:4" ht="25" customHeight="1">
      <c r="A27" s="84" t="s">
        <v>39</v>
      </c>
      <c r="B27" s="311"/>
      <c r="C27" s="311"/>
      <c r="D27" s="314"/>
    </row>
    <row r="28" spans="1:4" ht="25" customHeight="1">
      <c r="A28" s="84" t="s">
        <v>40</v>
      </c>
      <c r="B28" s="311">
        <v>496</v>
      </c>
      <c r="C28" s="311">
        <v>571</v>
      </c>
      <c r="D28" s="314">
        <f t="shared" si="1"/>
        <v>115.12096774193547</v>
      </c>
    </row>
    <row r="29" spans="1:4" ht="25" customHeight="1">
      <c r="A29" s="84" t="s">
        <v>41</v>
      </c>
      <c r="B29" s="311">
        <v>500</v>
      </c>
      <c r="C29" s="311"/>
      <c r="D29" s="314">
        <f t="shared" si="1"/>
        <v>0</v>
      </c>
    </row>
    <row r="30" spans="1:4" ht="23.25" customHeight="1">
      <c r="A30" s="666" t="s">
        <v>84</v>
      </c>
      <c r="B30" s="666"/>
      <c r="C30" s="666"/>
      <c r="D30" s="666"/>
    </row>
  </sheetData>
  <sheetProtection formatCells="0" formatColumns="0" formatRows="0"/>
  <mergeCells count="2">
    <mergeCell ref="A2:D2"/>
    <mergeCell ref="A30:D30"/>
  </mergeCells>
  <phoneticPr fontId="6" type="noConversion"/>
  <printOptions horizontalCentered="1"/>
  <pageMargins left="0.70833333333333304" right="0.70833333333333304" top="0.74791666666666701" bottom="0.74791666666666701" header="0.31458333333333299" footer="0.31458333333333299"/>
  <pageSetup paperSize="9" scale="81" fitToWidth="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15"/>
  <sheetViews>
    <sheetView workbookViewId="0">
      <selection activeCell="J21" sqref="J21"/>
    </sheetView>
  </sheetViews>
  <sheetFormatPr baseColWidth="10" defaultColWidth="8.83203125" defaultRowHeight="15"/>
  <cols>
    <col min="1" max="1" width="25.6640625" bestFit="1" customWidth="1"/>
    <col min="7" max="7" width="37" bestFit="1" customWidth="1"/>
  </cols>
  <sheetData>
    <row r="1" spans="1:12" ht="17">
      <c r="A1" s="690" t="s">
        <v>556</v>
      </c>
      <c r="B1" s="690"/>
      <c r="C1" s="690"/>
      <c r="D1" s="690"/>
      <c r="E1" s="690"/>
      <c r="F1" s="690"/>
      <c r="G1" s="690"/>
      <c r="H1" s="158"/>
      <c r="I1" s="158"/>
      <c r="J1" s="158"/>
      <c r="K1" s="158"/>
      <c r="L1" s="201"/>
    </row>
    <row r="2" spans="1:12" ht="23">
      <c r="A2" s="691" t="s">
        <v>408</v>
      </c>
      <c r="B2" s="691"/>
      <c r="C2" s="691"/>
      <c r="D2" s="691"/>
      <c r="E2" s="691"/>
      <c r="F2" s="691"/>
      <c r="G2" s="691"/>
      <c r="H2" s="691"/>
      <c r="I2" s="691"/>
      <c r="J2" s="691"/>
      <c r="K2" s="691"/>
      <c r="L2" s="691"/>
    </row>
    <row r="3" spans="1:12" ht="24" thickBot="1">
      <c r="A3" s="202"/>
      <c r="B3" s="202"/>
      <c r="C3" s="202"/>
      <c r="D3" s="202"/>
      <c r="E3" s="202"/>
      <c r="F3" s="202"/>
      <c r="G3" s="202"/>
      <c r="H3" s="701" t="s">
        <v>398</v>
      </c>
      <c r="I3" s="701"/>
      <c r="J3" s="701"/>
      <c r="K3" s="701"/>
      <c r="L3" s="701"/>
    </row>
    <row r="4" spans="1:12" ht="90">
      <c r="A4" s="127" t="s">
        <v>399</v>
      </c>
      <c r="B4" s="128" t="s">
        <v>400</v>
      </c>
      <c r="C4" s="128" t="s">
        <v>369</v>
      </c>
      <c r="D4" s="128" t="s">
        <v>393</v>
      </c>
      <c r="E4" s="128" t="s">
        <v>371</v>
      </c>
      <c r="F4" s="129" t="s">
        <v>401</v>
      </c>
      <c r="G4" s="203" t="s">
        <v>402</v>
      </c>
      <c r="H4" s="128" t="s">
        <v>400</v>
      </c>
      <c r="I4" s="128" t="s">
        <v>369</v>
      </c>
      <c r="J4" s="128" t="s">
        <v>393</v>
      </c>
      <c r="K4" s="128" t="s">
        <v>371</v>
      </c>
      <c r="L4" s="131" t="s">
        <v>401</v>
      </c>
    </row>
    <row r="5" spans="1:12" ht="17">
      <c r="A5" s="132" t="s">
        <v>403</v>
      </c>
      <c r="B5" s="204">
        <f>B6+B12</f>
        <v>3761</v>
      </c>
      <c r="C5" s="204">
        <f>C6+C12</f>
        <v>4758</v>
      </c>
      <c r="D5" s="204">
        <f>D6+D12</f>
        <v>4759</v>
      </c>
      <c r="E5" s="204"/>
      <c r="F5" s="205"/>
      <c r="G5" s="206" t="s">
        <v>403</v>
      </c>
      <c r="H5" s="204">
        <f>H6+H12</f>
        <v>3761</v>
      </c>
      <c r="I5" s="204">
        <f>I6+I12</f>
        <v>4758</v>
      </c>
      <c r="J5" s="204">
        <f>J6+J12</f>
        <v>4759</v>
      </c>
      <c r="K5" s="204"/>
      <c r="L5" s="207"/>
    </row>
    <row r="6" spans="1:12" ht="17">
      <c r="A6" s="208" t="s">
        <v>404</v>
      </c>
      <c r="B6" s="204">
        <f>B7+B8+B9+B10</f>
        <v>3700</v>
      </c>
      <c r="C6" s="204">
        <f t="shared" ref="C6:D6" si="0">C7+C8+C9+C10</f>
        <v>4697</v>
      </c>
      <c r="D6" s="204">
        <f t="shared" si="0"/>
        <v>4698</v>
      </c>
      <c r="E6" s="204">
        <f>E10</f>
        <v>0</v>
      </c>
      <c r="F6" s="209">
        <v>21.9</v>
      </c>
      <c r="G6" s="210" t="s">
        <v>1288</v>
      </c>
      <c r="H6" s="204">
        <f>H7+H9</f>
        <v>3761</v>
      </c>
      <c r="I6" s="204">
        <f t="shared" ref="I6:J6" si="1">I7+I9</f>
        <v>1222</v>
      </c>
      <c r="J6" s="204">
        <f t="shared" si="1"/>
        <v>1397</v>
      </c>
      <c r="K6" s="425">
        <f>J6/I6*100</f>
        <v>114.32078559738135</v>
      </c>
      <c r="L6" s="425">
        <v>56.7</v>
      </c>
    </row>
    <row r="7" spans="1:12">
      <c r="A7" s="138" t="s">
        <v>1494</v>
      </c>
      <c r="B7" s="213">
        <v>3700</v>
      </c>
      <c r="C7" s="213">
        <v>4697</v>
      </c>
      <c r="D7" s="213">
        <v>4698</v>
      </c>
      <c r="E7" s="213">
        <f>D7/C7*100</f>
        <v>100.02129018522461</v>
      </c>
      <c r="F7" s="213">
        <v>29.5</v>
      </c>
      <c r="G7" s="423" t="s">
        <v>1285</v>
      </c>
      <c r="H7" s="424"/>
      <c r="I7" s="211">
        <v>872</v>
      </c>
      <c r="J7" s="211">
        <v>1047</v>
      </c>
      <c r="K7" s="426"/>
      <c r="L7" s="427">
        <v>66.900000000000006</v>
      </c>
    </row>
    <row r="8" spans="1:12" ht="16">
      <c r="A8" s="138"/>
      <c r="B8" s="106"/>
      <c r="C8" s="106"/>
      <c r="D8" s="211"/>
      <c r="E8" s="211"/>
      <c r="F8" s="212"/>
      <c r="G8" s="423" t="s">
        <v>405</v>
      </c>
      <c r="H8" s="106"/>
      <c r="I8" s="106">
        <v>872</v>
      </c>
      <c r="J8" s="211">
        <v>1047</v>
      </c>
      <c r="K8" s="426"/>
      <c r="L8" s="427">
        <v>66.900000000000006</v>
      </c>
    </row>
    <row r="9" spans="1:12" ht="16">
      <c r="A9" s="138"/>
      <c r="B9" s="211"/>
      <c r="C9" s="211"/>
      <c r="D9" s="211"/>
      <c r="E9" s="211"/>
      <c r="F9" s="212"/>
      <c r="G9" s="423" t="s">
        <v>1286</v>
      </c>
      <c r="H9" s="211">
        <v>3761</v>
      </c>
      <c r="I9" s="211">
        <v>350</v>
      </c>
      <c r="J9" s="211">
        <v>350</v>
      </c>
      <c r="K9" s="426"/>
      <c r="L9" s="427">
        <v>38.9</v>
      </c>
    </row>
    <row r="10" spans="1:12">
      <c r="A10" s="138"/>
      <c r="B10" s="213"/>
      <c r="C10" s="213"/>
      <c r="D10" s="213"/>
      <c r="E10" s="213"/>
      <c r="F10" s="213"/>
      <c r="G10" s="423" t="s">
        <v>1287</v>
      </c>
      <c r="H10" s="211">
        <v>3761</v>
      </c>
      <c r="I10" s="211">
        <v>350</v>
      </c>
      <c r="J10" s="211">
        <v>350</v>
      </c>
      <c r="K10" s="426"/>
      <c r="L10" s="427">
        <v>38.9</v>
      </c>
    </row>
    <row r="11" spans="1:12">
      <c r="A11" s="138"/>
      <c r="B11" s="214"/>
      <c r="C11" s="214"/>
      <c r="D11" s="214"/>
      <c r="E11" s="214"/>
      <c r="F11" s="214"/>
      <c r="G11" s="138"/>
      <c r="H11" s="106"/>
      <c r="I11" s="106"/>
      <c r="J11" s="211"/>
      <c r="K11" s="211"/>
      <c r="L11" s="138"/>
    </row>
    <row r="12" spans="1:12" ht="18">
      <c r="A12" s="208" t="s">
        <v>378</v>
      </c>
      <c r="B12" s="204">
        <f>SUM(B13:B14)</f>
        <v>61</v>
      </c>
      <c r="C12" s="204">
        <f t="shared" ref="C12:D12" si="2">SUM(C13:C14)</f>
        <v>61</v>
      </c>
      <c r="D12" s="204">
        <f t="shared" si="2"/>
        <v>61</v>
      </c>
      <c r="E12" s="204"/>
      <c r="F12" s="143"/>
      <c r="G12" s="208" t="s">
        <v>334</v>
      </c>
      <c r="H12" s="204">
        <f>SUM(H13:H14)</f>
        <v>0</v>
      </c>
      <c r="I12" s="204">
        <f>SUM(I13:I14)</f>
        <v>3536</v>
      </c>
      <c r="J12" s="204">
        <f>SUM(J13:J14)</f>
        <v>3362</v>
      </c>
      <c r="K12" s="204"/>
      <c r="L12" s="143"/>
    </row>
    <row r="13" spans="1:12" ht="16">
      <c r="A13" s="172" t="s">
        <v>609</v>
      </c>
      <c r="B13" s="211">
        <v>60</v>
      </c>
      <c r="C13" s="211">
        <v>60</v>
      </c>
      <c r="D13" s="211">
        <v>60</v>
      </c>
      <c r="E13" s="211"/>
      <c r="F13" s="215"/>
      <c r="G13" s="172" t="s">
        <v>406</v>
      </c>
      <c r="H13" s="211"/>
      <c r="I13" s="211">
        <v>3536</v>
      </c>
      <c r="J13" s="211">
        <v>3361</v>
      </c>
      <c r="K13" s="211"/>
      <c r="L13" s="207"/>
    </row>
    <row r="14" spans="1:12" ht="16">
      <c r="A14" s="172" t="s">
        <v>407</v>
      </c>
      <c r="B14" s="211">
        <v>1</v>
      </c>
      <c r="C14" s="211">
        <v>1</v>
      </c>
      <c r="D14" s="211">
        <v>1</v>
      </c>
      <c r="E14" s="211"/>
      <c r="F14" s="215"/>
      <c r="G14" s="172" t="s">
        <v>1289</v>
      </c>
      <c r="H14" s="211"/>
      <c r="I14" s="211"/>
      <c r="J14" s="211">
        <v>1</v>
      </c>
      <c r="K14" s="211"/>
      <c r="L14" s="207"/>
    </row>
    <row r="15" spans="1:12" ht="50.25" customHeight="1">
      <c r="A15" s="693" t="s">
        <v>1839</v>
      </c>
      <c r="B15" s="693"/>
      <c r="C15" s="693"/>
      <c r="D15" s="693"/>
      <c r="E15" s="693"/>
      <c r="F15" s="693"/>
      <c r="G15" s="693"/>
      <c r="H15" s="693"/>
      <c r="I15" s="693"/>
      <c r="J15" s="693"/>
      <c r="K15" s="693"/>
      <c r="L15" s="693"/>
    </row>
  </sheetData>
  <mergeCells count="4">
    <mergeCell ref="A1:G1"/>
    <mergeCell ref="A2:L2"/>
    <mergeCell ref="H3:L3"/>
    <mergeCell ref="A15:L15"/>
  </mergeCells>
  <phoneticPr fontId="6"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W7"/>
  <sheetViews>
    <sheetView showGridLines="0" showZeros="0" workbookViewId="0">
      <selection activeCell="G7" sqref="G7"/>
    </sheetView>
  </sheetViews>
  <sheetFormatPr baseColWidth="10" defaultColWidth="6.6640625" defaultRowHeight="13"/>
  <cols>
    <col min="1" max="1" width="35.6640625" style="14" customWidth="1"/>
    <col min="2" max="4" width="15.6640625" style="14" customWidth="1"/>
    <col min="5" max="6" width="9" style="14" customWidth="1"/>
    <col min="7" max="10" width="6" style="14" customWidth="1"/>
    <col min="11" max="11" width="9" style="14" customWidth="1"/>
    <col min="12" max="12" width="6.1640625" style="14" customWidth="1"/>
    <col min="13" max="49" width="9" style="14" customWidth="1"/>
    <col min="50" max="16384" width="6.6640625" style="14"/>
  </cols>
  <sheetData>
    <row r="1" spans="1:49" ht="19.5" customHeight="1">
      <c r="A1" s="13" t="s">
        <v>574</v>
      </c>
    </row>
    <row r="2" spans="1:49" ht="26.25" customHeight="1">
      <c r="A2" s="667" t="s">
        <v>253</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row>
    <row r="3" spans="1:49" ht="19.5" customHeight="1" thickBot="1">
      <c r="A3" s="16"/>
      <c r="B3" s="17"/>
      <c r="C3" s="16" t="s">
        <v>0</v>
      </c>
      <c r="D3" s="18" t="s">
        <v>1</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s="13" customFormat="1" ht="50" customHeight="1">
      <c r="A4" s="58" t="s">
        <v>88</v>
      </c>
      <c r="B4" s="59" t="s">
        <v>42</v>
      </c>
      <c r="C4" s="59" t="s">
        <v>44</v>
      </c>
      <c r="D4" s="599" t="s">
        <v>162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7"/>
    </row>
    <row r="5" spans="1:49" s="1" customFormat="1" ht="25" customHeight="1">
      <c r="A5" s="82" t="s">
        <v>1290</v>
      </c>
      <c r="B5" s="429">
        <f>B6</f>
        <v>15926</v>
      </c>
      <c r="C5" s="429">
        <f>C6</f>
        <v>4698</v>
      </c>
      <c r="D5" s="321">
        <v>29.5</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5" customHeight="1">
      <c r="A6" s="84" t="s">
        <v>1281</v>
      </c>
      <c r="B6" s="428">
        <v>15926</v>
      </c>
      <c r="C6" s="428">
        <v>4698</v>
      </c>
      <c r="D6" s="422">
        <f>C6/B6*100</f>
        <v>29.498932563104358</v>
      </c>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ht="38.25" customHeight="1">
      <c r="A7" s="702"/>
      <c r="B7" s="702"/>
      <c r="C7" s="702"/>
      <c r="D7" s="702"/>
    </row>
  </sheetData>
  <sheetProtection formatCells="0" formatColumns="0" formatRows="0"/>
  <mergeCells count="2">
    <mergeCell ref="A2:D2"/>
    <mergeCell ref="A7:D7"/>
  </mergeCells>
  <phoneticPr fontId="6" type="noConversion"/>
  <printOptions horizontalCentered="1"/>
  <pageMargins left="0.70833333333333304" right="0.70833333333333304" top="0.55069444444444404" bottom="0.35416666666666702" header="0.31458333333333299" footer="0.31458333333333299"/>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8"/>
  <sheetViews>
    <sheetView workbookViewId="0">
      <selection activeCell="B18" sqref="B18"/>
    </sheetView>
  </sheetViews>
  <sheetFormatPr baseColWidth="10" defaultColWidth="9" defaultRowHeight="15"/>
  <cols>
    <col min="1" max="3" width="22.1640625" style="53" customWidth="1"/>
    <col min="4" max="4" width="27" style="53" customWidth="1"/>
    <col min="5" max="5" width="28.83203125" style="53" customWidth="1"/>
    <col min="6" max="16384" width="9" style="53"/>
  </cols>
  <sheetData>
    <row r="1" spans="1:4" ht="72.75" customHeight="1">
      <c r="A1" s="671" t="s">
        <v>254</v>
      </c>
      <c r="B1" s="672"/>
      <c r="C1" s="672"/>
      <c r="D1" s="672"/>
    </row>
    <row r="2" spans="1:4" ht="13.5" customHeight="1">
      <c r="A2" s="694" t="s">
        <v>1846</v>
      </c>
      <c r="B2" s="695"/>
      <c r="C2" s="695"/>
      <c r="D2" s="695"/>
    </row>
    <row r="3" spans="1:4" ht="13.5" customHeight="1">
      <c r="A3" s="695"/>
      <c r="B3" s="695"/>
      <c r="C3" s="695"/>
      <c r="D3" s="695"/>
    </row>
    <row r="4" spans="1:4" ht="13.5" customHeight="1">
      <c r="A4" s="695"/>
      <c r="B4" s="695"/>
      <c r="C4" s="695"/>
      <c r="D4" s="695"/>
    </row>
    <row r="5" spans="1:4" ht="13.5" customHeight="1">
      <c r="A5" s="695"/>
      <c r="B5" s="695"/>
      <c r="C5" s="695"/>
      <c r="D5" s="695"/>
    </row>
    <row r="6" spans="1:4" ht="13.5" customHeight="1">
      <c r="A6" s="695"/>
      <c r="B6" s="695"/>
      <c r="C6" s="695"/>
      <c r="D6" s="695"/>
    </row>
    <row r="7" spans="1:4" ht="21.75" customHeight="1">
      <c r="A7" s="695"/>
      <c r="B7" s="695"/>
      <c r="C7" s="695"/>
      <c r="D7" s="695"/>
    </row>
    <row r="8" spans="1:4" ht="53.25" hidden="1" customHeight="1">
      <c r="A8" s="695"/>
      <c r="B8" s="695"/>
      <c r="C8" s="695"/>
      <c r="D8" s="695"/>
    </row>
  </sheetData>
  <mergeCells count="2">
    <mergeCell ref="A1:D1"/>
    <mergeCell ref="A2:D8"/>
  </mergeCells>
  <phoneticPr fontId="6" type="noConversion"/>
  <pageMargins left="0.7" right="0.7" top="0.75" bottom="0.75" header="0.3" footer="0.3"/>
  <pageSetup paperSize="9" scale="9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S7"/>
  <sheetViews>
    <sheetView showGridLines="0" showZeros="0" zoomScaleNormal="100" workbookViewId="0">
      <selection activeCell="G13" sqref="G13"/>
    </sheetView>
  </sheetViews>
  <sheetFormatPr baseColWidth="10" defaultColWidth="6.6640625" defaultRowHeight="13"/>
  <cols>
    <col min="1" max="1" width="35.6640625" style="14" customWidth="1"/>
    <col min="2" max="4" width="15.6640625" style="14" customWidth="1"/>
    <col min="5" max="45" width="9" style="14" customWidth="1"/>
    <col min="46" max="16384" width="6.6640625" style="14"/>
  </cols>
  <sheetData>
    <row r="1" spans="1:45" ht="19.5" customHeight="1">
      <c r="A1" s="13" t="s">
        <v>575</v>
      </c>
    </row>
    <row r="2" spans="1:45" ht="30.75" customHeight="1">
      <c r="A2" s="667" t="s">
        <v>256</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thickBo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58" t="s">
        <v>87</v>
      </c>
      <c r="B4" s="59" t="s">
        <v>42</v>
      </c>
      <c r="C4" s="59" t="s">
        <v>44</v>
      </c>
      <c r="D4" s="60" t="s">
        <v>162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86" t="s">
        <v>1282</v>
      </c>
      <c r="B5" s="430">
        <f>B6+B7</f>
        <v>2464</v>
      </c>
      <c r="C5" s="430">
        <f>C6+C7</f>
        <v>1397</v>
      </c>
      <c r="D5" s="314">
        <f>C5/B5*100</f>
        <v>56.696428571428569</v>
      </c>
    </row>
    <row r="6" spans="1:45" s="13" customFormat="1" ht="25" customHeight="1">
      <c r="A6" s="89" t="s">
        <v>1283</v>
      </c>
      <c r="B6" s="430">
        <v>1565</v>
      </c>
      <c r="C6" s="430">
        <v>1047</v>
      </c>
      <c r="D6" s="314">
        <f t="shared" ref="D6:D7" si="0">C6/B6*100</f>
        <v>66.900958466453673</v>
      </c>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89" t="s">
        <v>1284</v>
      </c>
      <c r="B7" s="430">
        <v>899</v>
      </c>
      <c r="C7" s="430">
        <v>350</v>
      </c>
      <c r="D7" s="314">
        <f t="shared" si="0"/>
        <v>38.932146829810897</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sheetData>
  <sheetProtection formatCells="0" formatColumns="0" formatRows="0"/>
  <mergeCells count="1">
    <mergeCell ref="A2:D2"/>
  </mergeCells>
  <phoneticPr fontId="6" type="noConversion"/>
  <printOptions horizontalCentered="1"/>
  <pageMargins left="0.70833333333333304" right="0.70833333333333304" top="0.74791666666666701" bottom="0.55069444444444404" header="0.31458333333333299" footer="0.31458333333333299"/>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70"/>
  <sheetViews>
    <sheetView workbookViewId="0">
      <selection activeCell="A19" sqref="A19"/>
    </sheetView>
  </sheetViews>
  <sheetFormatPr baseColWidth="10" defaultColWidth="9" defaultRowHeight="15"/>
  <cols>
    <col min="1" max="1" width="42.83203125" style="192" customWidth="1"/>
    <col min="2" max="2" width="19.6640625" style="192" customWidth="1"/>
    <col min="3" max="3" width="11.6640625" style="180" customWidth="1"/>
    <col min="4" max="16384" width="9" style="180"/>
  </cols>
  <sheetData>
    <row r="1" spans="1:3" ht="18" customHeight="1">
      <c r="A1" s="696" t="s">
        <v>501</v>
      </c>
      <c r="B1" s="696"/>
    </row>
    <row r="2" spans="1:3" ht="23">
      <c r="A2" s="697" t="s">
        <v>586</v>
      </c>
      <c r="B2" s="697"/>
    </row>
    <row r="3" spans="1:3" ht="20.25" customHeight="1" thickBot="1">
      <c r="A3" s="181"/>
      <c r="B3" s="182" t="s">
        <v>292</v>
      </c>
    </row>
    <row r="4" spans="1:3" ht="20" customHeight="1">
      <c r="A4" s="183" t="s">
        <v>386</v>
      </c>
      <c r="B4" s="184" t="s">
        <v>320</v>
      </c>
    </row>
    <row r="5" spans="1:3" ht="20" customHeight="1">
      <c r="A5" s="434" t="s">
        <v>1291</v>
      </c>
      <c r="B5" s="432">
        <v>1397</v>
      </c>
    </row>
    <row r="6" spans="1:3" ht="20" customHeight="1">
      <c r="A6" s="435" t="s">
        <v>1293</v>
      </c>
      <c r="B6" s="432">
        <v>1047</v>
      </c>
    </row>
    <row r="7" spans="1:3" ht="20" customHeight="1">
      <c r="A7" s="433" t="s">
        <v>405</v>
      </c>
      <c r="B7" s="432">
        <v>1047</v>
      </c>
    </row>
    <row r="8" spans="1:3" ht="20" customHeight="1">
      <c r="A8" s="431" t="s">
        <v>1292</v>
      </c>
      <c r="B8" s="432">
        <v>350</v>
      </c>
    </row>
    <row r="9" spans="1:3" ht="20" customHeight="1">
      <c r="A9" s="433" t="s">
        <v>1287</v>
      </c>
      <c r="B9" s="432">
        <v>350</v>
      </c>
      <c r="C9" s="189"/>
    </row>
    <row r="10" spans="1:3" ht="20" customHeight="1">
      <c r="A10" s="188"/>
      <c r="B10" s="186"/>
    </row>
    <row r="11" spans="1:3" ht="20" customHeight="1">
      <c r="A11" s="188"/>
      <c r="B11" s="186"/>
    </row>
    <row r="12" spans="1:3" ht="20" customHeight="1">
      <c r="A12" s="188"/>
      <c r="B12" s="186"/>
    </row>
    <row r="13" spans="1:3">
      <c r="A13" s="188"/>
      <c r="B13" s="186"/>
    </row>
    <row r="14" spans="1:3">
      <c r="A14" s="188"/>
      <c r="B14" s="186"/>
    </row>
    <row r="15" spans="1:3">
      <c r="A15" s="188"/>
      <c r="B15" s="186"/>
    </row>
    <row r="16" spans="1:3">
      <c r="A16" s="188"/>
      <c r="B16" s="186"/>
    </row>
    <row r="17" spans="1:2">
      <c r="A17" s="188"/>
      <c r="B17" s="186"/>
    </row>
    <row r="18" spans="1:2">
      <c r="A18" s="188"/>
      <c r="B18" s="186"/>
    </row>
    <row r="19" spans="1:2">
      <c r="A19" s="188"/>
      <c r="B19" s="186"/>
    </row>
    <row r="20" spans="1:2">
      <c r="A20" s="188"/>
      <c r="B20" s="186"/>
    </row>
    <row r="21" spans="1:2">
      <c r="A21" s="188"/>
      <c r="B21" s="186"/>
    </row>
    <row r="22" spans="1:2">
      <c r="A22" s="188"/>
      <c r="B22" s="186"/>
    </row>
    <row r="23" spans="1:2">
      <c r="A23" s="188"/>
      <c r="B23" s="186"/>
    </row>
    <row r="24" spans="1:2">
      <c r="A24" s="187"/>
      <c r="B24" s="186"/>
    </row>
    <row r="25" spans="1:2">
      <c r="A25" s="188"/>
      <c r="B25" s="186"/>
    </row>
    <row r="26" spans="1:2">
      <c r="A26" s="188"/>
      <c r="B26" s="186"/>
    </row>
    <row r="27" spans="1:2">
      <c r="A27" s="188"/>
      <c r="B27" s="186"/>
    </row>
    <row r="28" spans="1:2">
      <c r="A28" s="188"/>
      <c r="B28" s="186"/>
    </row>
    <row r="29" spans="1:2">
      <c r="A29" s="187"/>
      <c r="B29" s="186"/>
    </row>
    <row r="30" spans="1:2">
      <c r="A30" s="188"/>
      <c r="B30" s="186"/>
    </row>
    <row r="31" spans="1:2">
      <c r="A31" s="188"/>
      <c r="B31" s="186"/>
    </row>
    <row r="32" spans="1:2">
      <c r="A32" s="188"/>
      <c r="B32" s="186"/>
    </row>
    <row r="33" spans="1:2">
      <c r="A33" s="188"/>
      <c r="B33" s="186"/>
    </row>
    <row r="34" spans="1:2">
      <c r="A34" s="187"/>
      <c r="B34" s="186"/>
    </row>
    <row r="35" spans="1:2">
      <c r="A35" s="188"/>
      <c r="B35" s="186"/>
    </row>
    <row r="36" spans="1:2">
      <c r="A36" s="188"/>
      <c r="B36" s="186"/>
    </row>
    <row r="37" spans="1:2">
      <c r="A37" s="188"/>
      <c r="B37" s="186"/>
    </row>
    <row r="38" spans="1:2">
      <c r="A38" s="188"/>
      <c r="B38" s="186"/>
    </row>
    <row r="39" spans="1:2">
      <c r="A39" s="188"/>
      <c r="B39" s="186"/>
    </row>
    <row r="40" spans="1:2">
      <c r="A40" s="188"/>
      <c r="B40" s="186"/>
    </row>
    <row r="41" spans="1:2">
      <c r="A41" s="188"/>
      <c r="B41" s="186"/>
    </row>
    <row r="42" spans="1:2">
      <c r="A42" s="188"/>
      <c r="B42" s="186"/>
    </row>
    <row r="43" spans="1:2">
      <c r="A43" s="188"/>
      <c r="B43" s="186"/>
    </row>
    <row r="44" spans="1:2">
      <c r="A44" s="187"/>
      <c r="B44" s="186"/>
    </row>
    <row r="45" spans="1:2">
      <c r="A45" s="188"/>
      <c r="B45" s="186"/>
    </row>
    <row r="46" spans="1:2">
      <c r="A46" s="188"/>
      <c r="B46" s="186"/>
    </row>
    <row r="47" spans="1:2">
      <c r="A47" s="188"/>
      <c r="B47" s="186"/>
    </row>
    <row r="48" spans="1:2">
      <c r="A48" s="187"/>
      <c r="B48" s="186"/>
    </row>
    <row r="49" spans="1:2">
      <c r="A49" s="188"/>
      <c r="B49" s="186"/>
    </row>
    <row r="50" spans="1:2">
      <c r="A50" s="188"/>
      <c r="B50" s="186"/>
    </row>
    <row r="51" spans="1:2">
      <c r="A51" s="188"/>
      <c r="B51" s="186"/>
    </row>
    <row r="52" spans="1:2">
      <c r="A52" s="190"/>
      <c r="B52" s="191"/>
    </row>
    <row r="53" spans="1:2">
      <c r="A53" s="698" t="s">
        <v>387</v>
      </c>
      <c r="B53" s="698"/>
    </row>
    <row r="67" s="180" customFormat="1"/>
    <row r="68" s="180" customFormat="1"/>
    <row r="69" s="180" customFormat="1"/>
    <row r="70" s="180" customFormat="1"/>
  </sheetData>
  <mergeCells count="3">
    <mergeCell ref="A1:B1"/>
    <mergeCell ref="A2:B2"/>
    <mergeCell ref="A53:B53"/>
  </mergeCells>
  <phoneticPr fontId="6"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D16"/>
  <sheetViews>
    <sheetView workbookViewId="0">
      <selection activeCell="B23" sqref="B23"/>
    </sheetView>
  </sheetViews>
  <sheetFormatPr baseColWidth="10" defaultColWidth="9" defaultRowHeight="15"/>
  <cols>
    <col min="1" max="3" width="22.1640625" style="53" customWidth="1"/>
    <col min="4" max="4" width="27" style="53" customWidth="1"/>
    <col min="5" max="5" width="28.83203125" style="53" customWidth="1"/>
    <col min="6" max="16384" width="9" style="53"/>
  </cols>
  <sheetData>
    <row r="1" spans="1:4" ht="77.25" customHeight="1">
      <c r="A1" s="671" t="s">
        <v>257</v>
      </c>
      <c r="B1" s="672"/>
      <c r="C1" s="672"/>
      <c r="D1" s="672"/>
    </row>
    <row r="2" spans="1:4" ht="13.5" customHeight="1">
      <c r="A2" s="694" t="s">
        <v>1840</v>
      </c>
      <c r="B2" s="695"/>
      <c r="C2" s="695"/>
      <c r="D2" s="695"/>
    </row>
    <row r="3" spans="1:4" ht="13.5" customHeight="1">
      <c r="A3" s="695"/>
      <c r="B3" s="695"/>
      <c r="C3" s="695"/>
      <c r="D3" s="695"/>
    </row>
    <row r="4" spans="1:4" ht="13.5" customHeight="1">
      <c r="A4" s="695"/>
      <c r="B4" s="695"/>
      <c r="C4" s="695"/>
      <c r="D4" s="695"/>
    </row>
    <row r="5" spans="1:4" ht="5.25" customHeight="1">
      <c r="A5" s="695"/>
      <c r="B5" s="695"/>
      <c r="C5" s="695"/>
      <c r="D5" s="695"/>
    </row>
    <row r="6" spans="1:4" ht="13.5" hidden="1" customHeight="1">
      <c r="A6" s="695"/>
      <c r="B6" s="695"/>
      <c r="C6" s="695"/>
      <c r="D6" s="695"/>
    </row>
    <row r="7" spans="1:4" ht="21.75" hidden="1" customHeight="1">
      <c r="A7" s="695"/>
      <c r="B7" s="695"/>
      <c r="C7" s="695"/>
      <c r="D7" s="695"/>
    </row>
    <row r="8" spans="1:4" ht="11.25" hidden="1" customHeight="1">
      <c r="A8" s="695"/>
      <c r="B8" s="695"/>
      <c r="C8" s="695"/>
      <c r="D8" s="695"/>
    </row>
    <row r="9" spans="1:4" ht="34.5" hidden="1" customHeight="1">
      <c r="A9" s="695"/>
      <c r="B9" s="695"/>
      <c r="C9" s="695"/>
      <c r="D9" s="695"/>
    </row>
    <row r="10" spans="1:4" ht="13.5" hidden="1" customHeight="1">
      <c r="A10" s="695"/>
      <c r="B10" s="695"/>
      <c r="C10" s="695"/>
      <c r="D10" s="695"/>
    </row>
    <row r="11" spans="1:4" ht="13.5" hidden="1" customHeight="1">
      <c r="A11" s="695"/>
      <c r="B11" s="695"/>
      <c r="C11" s="695"/>
      <c r="D11" s="695"/>
    </row>
    <row r="12" spans="1:4" ht="13.5" hidden="1" customHeight="1">
      <c r="A12" s="695"/>
      <c r="B12" s="695"/>
      <c r="C12" s="695"/>
      <c r="D12" s="695"/>
    </row>
    <row r="13" spans="1:4" ht="13.5" hidden="1" customHeight="1">
      <c r="A13" s="695"/>
      <c r="B13" s="695"/>
      <c r="C13" s="695"/>
      <c r="D13" s="695"/>
    </row>
    <row r="14" spans="1:4" ht="13.5" hidden="1" customHeight="1">
      <c r="A14" s="695"/>
      <c r="B14" s="695"/>
      <c r="C14" s="695"/>
      <c r="D14" s="695"/>
    </row>
    <row r="15" spans="1:4" ht="13.5" hidden="1" customHeight="1">
      <c r="A15" s="695"/>
      <c r="B15" s="695"/>
      <c r="C15" s="695"/>
      <c r="D15" s="695"/>
    </row>
    <row r="16" spans="1:4" ht="13.5" hidden="1" customHeight="1">
      <c r="A16" s="695"/>
      <c r="B16" s="695"/>
      <c r="C16" s="695"/>
      <c r="D16" s="695"/>
    </row>
  </sheetData>
  <mergeCells count="2">
    <mergeCell ref="A1:D1"/>
    <mergeCell ref="A2:D16"/>
  </mergeCells>
  <phoneticPr fontId="6" type="noConversion"/>
  <pageMargins left="0.7" right="0.7" top="0.75" bottom="0.75" header="0.3" footer="0.3"/>
  <pageSetup paperSize="9" scale="9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W37"/>
  <sheetViews>
    <sheetView showGridLines="0" showZeros="0" workbookViewId="0">
      <selection activeCell="A4" sqref="A4:D37"/>
    </sheetView>
  </sheetViews>
  <sheetFormatPr baseColWidth="10" defaultColWidth="6.6640625" defaultRowHeight="13"/>
  <cols>
    <col min="1" max="1" width="38.1640625" style="2" customWidth="1"/>
    <col min="2" max="4" width="15.6640625" style="2" customWidth="1"/>
    <col min="5" max="11" width="9" style="2" customWidth="1"/>
    <col min="12" max="12" width="6.1640625" style="2" customWidth="1"/>
    <col min="13" max="49" width="9" style="2" customWidth="1"/>
    <col min="50" max="16384" width="6.6640625" style="2"/>
  </cols>
  <sheetData>
    <row r="1" spans="1:49" ht="19.5" customHeight="1">
      <c r="A1" s="13" t="s">
        <v>587</v>
      </c>
    </row>
    <row r="2" spans="1:49" ht="34.5" customHeight="1">
      <c r="A2" s="665" t="s">
        <v>286</v>
      </c>
      <c r="B2" s="665"/>
      <c r="C2" s="665"/>
      <c r="D2" s="665"/>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ht="19.5" customHeight="1">
      <c r="A3" s="5"/>
      <c r="B3" s="6"/>
      <c r="C3" s="5" t="s">
        <v>0</v>
      </c>
      <c r="D3" s="7" t="s">
        <v>1</v>
      </c>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row>
    <row r="4" spans="1:49" s="1" customFormat="1" ht="50" customHeight="1">
      <c r="A4" s="634" t="s">
        <v>87</v>
      </c>
      <c r="B4" s="634" t="s">
        <v>43</v>
      </c>
      <c r="C4" s="634" t="s">
        <v>2</v>
      </c>
      <c r="D4" s="634" t="s">
        <v>162</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1"/>
    </row>
    <row r="5" spans="1:49" s="1" customFormat="1" ht="20" customHeight="1">
      <c r="A5" s="635" t="s">
        <v>171</v>
      </c>
      <c r="B5" s="636" t="s">
        <v>1294</v>
      </c>
      <c r="C5" s="636" t="s">
        <v>1294</v>
      </c>
      <c r="D5" s="634"/>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0" customHeight="1">
      <c r="A6" s="637" t="s">
        <v>172</v>
      </c>
      <c r="B6" s="638"/>
      <c r="C6" s="638"/>
      <c r="D6" s="639"/>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1" customFormat="1" ht="20" customHeight="1">
      <c r="A7" s="637" t="s">
        <v>173</v>
      </c>
      <c r="B7" s="638"/>
      <c r="C7" s="638"/>
      <c r="D7" s="639"/>
      <c r="E7" s="10"/>
      <c r="F7" s="10"/>
      <c r="G7" s="10"/>
      <c r="H7" s="10"/>
      <c r="I7" s="10"/>
      <c r="J7" s="10"/>
      <c r="K7" s="10"/>
      <c r="L7" s="12"/>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row>
    <row r="8" spans="1:49" s="1" customFormat="1" ht="20" customHeight="1">
      <c r="A8" s="637" t="s">
        <v>174</v>
      </c>
      <c r="B8" s="638"/>
      <c r="C8" s="638"/>
      <c r="D8" s="639"/>
      <c r="E8" s="10"/>
      <c r="F8" s="10"/>
      <c r="G8" s="10"/>
      <c r="H8" s="10"/>
      <c r="I8" s="10"/>
      <c r="J8" s="10"/>
      <c r="K8" s="10"/>
      <c r="L8" s="12"/>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row>
    <row r="9" spans="1:49" s="1" customFormat="1" ht="20" customHeight="1">
      <c r="A9" s="640" t="s">
        <v>175</v>
      </c>
      <c r="B9" s="636"/>
      <c r="C9" s="636"/>
      <c r="D9" s="639"/>
      <c r="E9" s="10"/>
      <c r="F9" s="10"/>
      <c r="G9" s="10"/>
      <c r="H9" s="10"/>
      <c r="I9" s="10"/>
      <c r="J9" s="10"/>
      <c r="K9" s="10"/>
      <c r="L9" s="12"/>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row>
    <row r="10" spans="1:49" ht="20" customHeight="1">
      <c r="A10" s="637" t="s">
        <v>172</v>
      </c>
      <c r="B10" s="638"/>
      <c r="C10" s="638"/>
      <c r="D10" s="641"/>
    </row>
    <row r="11" spans="1:49" ht="20" customHeight="1">
      <c r="A11" s="637" t="s">
        <v>173</v>
      </c>
      <c r="B11" s="638"/>
      <c r="C11" s="638"/>
      <c r="D11" s="641"/>
    </row>
    <row r="12" spans="1:49" ht="20" customHeight="1">
      <c r="A12" s="637" t="s">
        <v>174</v>
      </c>
      <c r="B12" s="638"/>
      <c r="C12" s="638"/>
      <c r="D12" s="641"/>
    </row>
    <row r="13" spans="1:49" ht="20" customHeight="1">
      <c r="A13" s="635" t="s">
        <v>176</v>
      </c>
      <c r="B13" s="636"/>
      <c r="C13" s="636"/>
      <c r="D13" s="641"/>
    </row>
    <row r="14" spans="1:49" ht="20" customHeight="1">
      <c r="A14" s="637" t="s">
        <v>172</v>
      </c>
      <c r="B14" s="638"/>
      <c r="C14" s="638"/>
      <c r="D14" s="641"/>
    </row>
    <row r="15" spans="1:49" ht="20" customHeight="1">
      <c r="A15" s="637" t="s">
        <v>173</v>
      </c>
      <c r="B15" s="638"/>
      <c r="C15" s="638"/>
      <c r="D15" s="641"/>
    </row>
    <row r="16" spans="1:49" ht="20" customHeight="1">
      <c r="A16" s="637" t="s">
        <v>174</v>
      </c>
      <c r="B16" s="638"/>
      <c r="C16" s="638"/>
      <c r="D16" s="641"/>
    </row>
    <row r="17" spans="1:4" ht="20" customHeight="1">
      <c r="A17" s="635" t="s">
        <v>177</v>
      </c>
      <c r="B17" s="636"/>
      <c r="C17" s="636"/>
      <c r="D17" s="641"/>
    </row>
    <row r="18" spans="1:4" ht="20" customHeight="1">
      <c r="A18" s="637" t="s">
        <v>172</v>
      </c>
      <c r="B18" s="638"/>
      <c r="C18" s="638"/>
      <c r="D18" s="641"/>
    </row>
    <row r="19" spans="1:4" ht="20" customHeight="1">
      <c r="A19" s="637" t="s">
        <v>178</v>
      </c>
      <c r="B19" s="638"/>
      <c r="C19" s="638"/>
      <c r="D19" s="641"/>
    </row>
    <row r="20" spans="1:4" ht="20" customHeight="1">
      <c r="A20" s="637" t="s">
        <v>170</v>
      </c>
      <c r="B20" s="638"/>
      <c r="C20" s="638"/>
      <c r="D20" s="641"/>
    </row>
    <row r="21" spans="1:4" ht="20" customHeight="1">
      <c r="A21" s="635" t="s">
        <v>179</v>
      </c>
      <c r="B21" s="636"/>
      <c r="C21" s="636"/>
      <c r="D21" s="641"/>
    </row>
    <row r="22" spans="1:4" ht="20" customHeight="1">
      <c r="A22" s="637" t="s">
        <v>180</v>
      </c>
      <c r="B22" s="638"/>
      <c r="C22" s="638"/>
      <c r="D22" s="641"/>
    </row>
    <row r="23" spans="1:4" ht="20" customHeight="1">
      <c r="A23" s="637" t="s">
        <v>181</v>
      </c>
      <c r="B23" s="638"/>
      <c r="C23" s="638"/>
      <c r="D23" s="641"/>
    </row>
    <row r="24" spans="1:4" ht="20" customHeight="1">
      <c r="A24" s="637" t="s">
        <v>170</v>
      </c>
      <c r="B24" s="638"/>
      <c r="C24" s="638"/>
      <c r="D24" s="641"/>
    </row>
    <row r="25" spans="1:4" ht="20" customHeight="1">
      <c r="A25" s="635" t="s">
        <v>182</v>
      </c>
      <c r="B25" s="636"/>
      <c r="C25" s="636"/>
      <c r="D25" s="641"/>
    </row>
    <row r="26" spans="1:4" ht="20" customHeight="1">
      <c r="A26" s="637" t="s">
        <v>180</v>
      </c>
      <c r="B26" s="638"/>
      <c r="C26" s="638"/>
      <c r="D26" s="641"/>
    </row>
    <row r="27" spans="1:4" ht="20" customHeight="1">
      <c r="A27" s="637" t="s">
        <v>181</v>
      </c>
      <c r="B27" s="638"/>
      <c r="C27" s="638"/>
      <c r="D27" s="641"/>
    </row>
    <row r="28" spans="1:4" ht="20" customHeight="1">
      <c r="A28" s="637" t="s">
        <v>170</v>
      </c>
      <c r="B28" s="638"/>
      <c r="C28" s="638"/>
      <c r="D28" s="641"/>
    </row>
    <row r="29" spans="1:4" ht="20" customHeight="1">
      <c r="A29" s="635" t="s">
        <v>183</v>
      </c>
      <c r="B29" s="636"/>
      <c r="C29" s="636"/>
      <c r="D29" s="641"/>
    </row>
    <row r="30" spans="1:4" ht="20" customHeight="1">
      <c r="A30" s="637" t="s">
        <v>180</v>
      </c>
      <c r="B30" s="638"/>
      <c r="C30" s="638"/>
      <c r="D30" s="641"/>
    </row>
    <row r="31" spans="1:4" ht="20" customHeight="1">
      <c r="A31" s="637" t="s">
        <v>181</v>
      </c>
      <c r="B31" s="638"/>
      <c r="C31" s="638"/>
      <c r="D31" s="641"/>
    </row>
    <row r="32" spans="1:4" ht="20" customHeight="1">
      <c r="A32" s="637" t="s">
        <v>170</v>
      </c>
      <c r="B32" s="638"/>
      <c r="C32" s="638"/>
      <c r="D32" s="641"/>
    </row>
    <row r="33" spans="1:4" ht="20" customHeight="1">
      <c r="A33" s="642"/>
      <c r="B33" s="643"/>
      <c r="C33" s="643"/>
      <c r="D33" s="641"/>
    </row>
    <row r="34" spans="1:4" ht="20" customHeight="1">
      <c r="A34" s="644" t="s">
        <v>184</v>
      </c>
      <c r="B34" s="636"/>
      <c r="C34" s="636"/>
      <c r="D34" s="641"/>
    </row>
    <row r="35" spans="1:4" ht="20" customHeight="1">
      <c r="A35" s="637" t="s">
        <v>180</v>
      </c>
      <c r="B35" s="638"/>
      <c r="C35" s="638"/>
      <c r="D35" s="641"/>
    </row>
    <row r="36" spans="1:4" ht="20" customHeight="1">
      <c r="A36" s="637" t="s">
        <v>181</v>
      </c>
      <c r="B36" s="638"/>
      <c r="C36" s="638"/>
      <c r="D36" s="641"/>
    </row>
    <row r="37" spans="1:4" ht="20" customHeight="1">
      <c r="A37" s="637" t="s">
        <v>170</v>
      </c>
      <c r="B37" s="638"/>
      <c r="C37" s="638"/>
      <c r="D37" s="641"/>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S21"/>
  <sheetViews>
    <sheetView showGridLines="0" showZeros="0" topLeftCell="A5" workbookViewId="0">
      <selection activeCell="A5" sqref="A5:D20"/>
    </sheetView>
  </sheetViews>
  <sheetFormatPr baseColWidth="10" defaultColWidth="6.6640625" defaultRowHeight="13"/>
  <cols>
    <col min="1" max="1" width="38.1640625" style="14" customWidth="1"/>
    <col min="2" max="4" width="15.6640625" style="14" customWidth="1"/>
    <col min="5" max="45" width="9" style="14" customWidth="1"/>
    <col min="46" max="16384" width="6.6640625" style="14"/>
  </cols>
  <sheetData>
    <row r="1" spans="1:45" ht="19.5" customHeight="1">
      <c r="A1" s="13" t="s">
        <v>588</v>
      </c>
    </row>
    <row r="2" spans="1:45" ht="31.5" customHeight="1">
      <c r="A2" s="667" t="s">
        <v>1841</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thickBo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58" t="s">
        <v>87</v>
      </c>
      <c r="B4" s="59" t="s">
        <v>42</v>
      </c>
      <c r="C4" s="59" t="s">
        <v>44</v>
      </c>
      <c r="D4" s="60" t="s">
        <v>162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635" t="s">
        <v>185</v>
      </c>
      <c r="B5" s="636" t="s">
        <v>1294</v>
      </c>
      <c r="C5" s="636" t="s">
        <v>1294</v>
      </c>
      <c r="D5" s="639"/>
    </row>
    <row r="6" spans="1:45" s="13" customFormat="1" ht="25" customHeight="1">
      <c r="A6" s="642" t="s">
        <v>186</v>
      </c>
      <c r="B6" s="599"/>
      <c r="C6" s="645"/>
      <c r="D6" s="63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635" t="s">
        <v>187</v>
      </c>
      <c r="B7" s="599"/>
      <c r="C7" s="645"/>
      <c r="D7" s="63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s="13" customFormat="1" ht="25" customHeight="1">
      <c r="A8" s="642" t="s">
        <v>186</v>
      </c>
      <c r="B8" s="599"/>
      <c r="C8" s="645"/>
      <c r="D8" s="63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row>
    <row r="9" spans="1:45" s="13" customFormat="1" ht="25" customHeight="1">
      <c r="A9" s="635" t="s">
        <v>188</v>
      </c>
      <c r="B9" s="599"/>
      <c r="C9" s="645"/>
      <c r="D9" s="63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row>
    <row r="10" spans="1:45" ht="25" customHeight="1">
      <c r="A10" s="642" t="s">
        <v>186</v>
      </c>
      <c r="B10" s="646"/>
      <c r="C10" s="646"/>
      <c r="D10" s="646"/>
    </row>
    <row r="11" spans="1:45" ht="25" customHeight="1">
      <c r="A11" s="635" t="s">
        <v>189</v>
      </c>
      <c r="B11" s="646"/>
      <c r="C11" s="646"/>
      <c r="D11" s="646"/>
    </row>
    <row r="12" spans="1:45" ht="25" customHeight="1">
      <c r="A12" s="642" t="s">
        <v>190</v>
      </c>
      <c r="B12" s="646"/>
      <c r="C12" s="646"/>
      <c r="D12" s="646"/>
    </row>
    <row r="13" spans="1:45" ht="25" customHeight="1">
      <c r="A13" s="635" t="s">
        <v>191</v>
      </c>
      <c r="B13" s="646"/>
      <c r="C13" s="646"/>
      <c r="D13" s="646"/>
    </row>
    <row r="14" spans="1:45" ht="25" customHeight="1">
      <c r="A14" s="642" t="s">
        <v>190</v>
      </c>
      <c r="B14" s="646"/>
      <c r="C14" s="646"/>
      <c r="D14" s="646"/>
    </row>
    <row r="15" spans="1:45" ht="25" customHeight="1">
      <c r="A15" s="635" t="s">
        <v>192</v>
      </c>
      <c r="B15" s="646"/>
      <c r="C15" s="646"/>
      <c r="D15" s="646"/>
    </row>
    <row r="16" spans="1:45" ht="25" customHeight="1">
      <c r="A16" s="642" t="s">
        <v>193</v>
      </c>
      <c r="B16" s="646"/>
      <c r="C16" s="646"/>
      <c r="D16" s="646"/>
    </row>
    <row r="17" spans="1:4" ht="25" customHeight="1">
      <c r="A17" s="635" t="s">
        <v>194</v>
      </c>
      <c r="B17" s="646"/>
      <c r="C17" s="646"/>
      <c r="D17" s="646"/>
    </row>
    <row r="18" spans="1:4" ht="25" customHeight="1">
      <c r="A18" s="642" t="s">
        <v>195</v>
      </c>
      <c r="B18" s="646"/>
      <c r="C18" s="646"/>
      <c r="D18" s="646"/>
    </row>
    <row r="19" spans="1:4" ht="25" customHeight="1">
      <c r="A19" s="642"/>
      <c r="B19" s="646"/>
      <c r="C19" s="646"/>
      <c r="D19" s="646"/>
    </row>
    <row r="20" spans="1:4" ht="25" customHeight="1">
      <c r="A20" s="644" t="s">
        <v>196</v>
      </c>
      <c r="B20" s="646"/>
      <c r="C20" s="646"/>
      <c r="D20" s="646"/>
    </row>
    <row r="21" spans="1:4" ht="25" customHeight="1">
      <c r="A21" s="77" t="s">
        <v>197</v>
      </c>
      <c r="B21" s="78"/>
      <c r="C21" s="78"/>
      <c r="D21" s="79"/>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D35"/>
  <sheetViews>
    <sheetView workbookViewId="0">
      <selection activeCell="E44" sqref="E44"/>
    </sheetView>
  </sheetViews>
  <sheetFormatPr baseColWidth="10" defaultColWidth="9" defaultRowHeight="15"/>
  <cols>
    <col min="1" max="4" width="23.6640625" style="53" customWidth="1"/>
    <col min="5" max="5" width="28.83203125" style="53" customWidth="1"/>
    <col min="6" max="16384" width="9" style="53"/>
  </cols>
  <sheetData>
    <row r="1" spans="1:4" ht="84.75" customHeight="1">
      <c r="A1" s="671" t="s">
        <v>287</v>
      </c>
      <c r="B1" s="672"/>
      <c r="C1" s="672"/>
      <c r="D1" s="672"/>
    </row>
    <row r="2" spans="1:4" ht="13.5" customHeight="1">
      <c r="A2" s="703" t="s">
        <v>1295</v>
      </c>
      <c r="B2" s="704"/>
      <c r="C2" s="704"/>
      <c r="D2" s="704"/>
    </row>
    <row r="3" spans="1:4" ht="13.5" customHeight="1">
      <c r="A3" s="704"/>
      <c r="B3" s="704"/>
      <c r="C3" s="704"/>
      <c r="D3" s="704"/>
    </row>
    <row r="4" spans="1:4" ht="13.5" customHeight="1">
      <c r="A4" s="704"/>
      <c r="B4" s="704"/>
      <c r="C4" s="704"/>
      <c r="D4" s="704"/>
    </row>
    <row r="5" spans="1:4" ht="13.5" customHeight="1">
      <c r="A5" s="704"/>
      <c r="B5" s="704"/>
      <c r="C5" s="704"/>
      <c r="D5" s="704"/>
    </row>
    <row r="6" spans="1:4" ht="13.5" customHeight="1">
      <c r="A6" s="704"/>
      <c r="B6" s="704"/>
      <c r="C6" s="704"/>
      <c r="D6" s="704"/>
    </row>
    <row r="7" spans="1:4" ht="13.5" customHeight="1">
      <c r="A7" s="704"/>
      <c r="B7" s="704"/>
      <c r="C7" s="704"/>
      <c r="D7" s="704"/>
    </row>
    <row r="8" spans="1:4" ht="6.75" customHeight="1">
      <c r="A8" s="704"/>
      <c r="B8" s="704"/>
      <c r="C8" s="704"/>
      <c r="D8" s="704"/>
    </row>
    <row r="9" spans="1:4" ht="13.5" hidden="1" customHeight="1">
      <c r="A9" s="704"/>
      <c r="B9" s="704"/>
      <c r="C9" s="704"/>
      <c r="D9" s="704"/>
    </row>
    <row r="10" spans="1:4" ht="13.5" hidden="1" customHeight="1">
      <c r="A10" s="704"/>
      <c r="B10" s="704"/>
      <c r="C10" s="704"/>
      <c r="D10" s="704"/>
    </row>
    <row r="11" spans="1:4" ht="13.5" hidden="1" customHeight="1">
      <c r="A11" s="704"/>
      <c r="B11" s="704"/>
      <c r="C11" s="704"/>
      <c r="D11" s="704"/>
    </row>
    <row r="12" spans="1:4" ht="13.5" hidden="1" customHeight="1">
      <c r="A12" s="704"/>
      <c r="B12" s="704"/>
      <c r="C12" s="704"/>
      <c r="D12" s="704"/>
    </row>
    <row r="13" spans="1:4" ht="13.5" hidden="1" customHeight="1">
      <c r="A13" s="704"/>
      <c r="B13" s="704"/>
      <c r="C13" s="704"/>
      <c r="D13" s="704"/>
    </row>
    <row r="14" spans="1:4" ht="13.5" hidden="1" customHeight="1">
      <c r="A14" s="704"/>
      <c r="B14" s="704"/>
      <c r="C14" s="704"/>
      <c r="D14" s="704"/>
    </row>
    <row r="15" spans="1:4" ht="13.5" hidden="1" customHeight="1">
      <c r="A15" s="704"/>
      <c r="B15" s="704"/>
      <c r="C15" s="704"/>
      <c r="D15" s="704"/>
    </row>
    <row r="16" spans="1:4" ht="9.75" hidden="1" customHeight="1">
      <c r="A16" s="704"/>
      <c r="B16" s="704"/>
      <c r="C16" s="704"/>
      <c r="D16" s="704"/>
    </row>
    <row r="17" spans="1:4" ht="13.5" hidden="1" customHeight="1">
      <c r="A17" s="704"/>
      <c r="B17" s="704"/>
      <c r="C17" s="704"/>
      <c r="D17" s="704"/>
    </row>
    <row r="18" spans="1:4" ht="13.5" hidden="1" customHeight="1">
      <c r="A18" s="704"/>
      <c r="B18" s="704"/>
      <c r="C18" s="704"/>
      <c r="D18" s="704"/>
    </row>
    <row r="19" spans="1:4" ht="13.5" hidden="1" customHeight="1">
      <c r="A19" s="704"/>
      <c r="B19" s="704"/>
      <c r="C19" s="704"/>
      <c r="D19" s="704"/>
    </row>
    <row r="20" spans="1:4" ht="13.5" hidden="1" customHeight="1">
      <c r="A20" s="704"/>
      <c r="B20" s="704"/>
      <c r="C20" s="704"/>
      <c r="D20" s="704"/>
    </row>
    <row r="21" spans="1:4" ht="13.5" hidden="1" customHeight="1">
      <c r="A21" s="704"/>
      <c r="B21" s="704"/>
      <c r="C21" s="704"/>
      <c r="D21" s="704"/>
    </row>
    <row r="22" spans="1:4" ht="13.5" hidden="1" customHeight="1">
      <c r="A22" s="704"/>
      <c r="B22" s="704"/>
      <c r="C22" s="704"/>
      <c r="D22" s="704"/>
    </row>
    <row r="23" spans="1:4" ht="13.5" hidden="1" customHeight="1">
      <c r="A23" s="704"/>
      <c r="B23" s="704"/>
      <c r="C23" s="704"/>
      <c r="D23" s="704"/>
    </row>
    <row r="24" spans="1:4" hidden="1">
      <c r="A24" s="704"/>
      <c r="B24" s="704"/>
      <c r="C24" s="704"/>
      <c r="D24" s="704"/>
    </row>
    <row r="25" spans="1:4" hidden="1">
      <c r="A25" s="704"/>
      <c r="B25" s="704"/>
      <c r="C25" s="704"/>
      <c r="D25" s="704"/>
    </row>
    <row r="26" spans="1:4" hidden="1">
      <c r="A26" s="704"/>
      <c r="B26" s="704"/>
      <c r="C26" s="704"/>
      <c r="D26" s="704"/>
    </row>
    <row r="27" spans="1:4" hidden="1">
      <c r="A27" s="704"/>
      <c r="B27" s="704"/>
      <c r="C27" s="704"/>
      <c r="D27" s="704"/>
    </row>
    <row r="28" spans="1:4" hidden="1">
      <c r="A28" s="704"/>
      <c r="B28" s="704"/>
      <c r="C28" s="704"/>
      <c r="D28" s="704"/>
    </row>
    <row r="29" spans="1:4" hidden="1">
      <c r="A29" s="704"/>
      <c r="B29" s="704"/>
      <c r="C29" s="704"/>
      <c r="D29" s="704"/>
    </row>
    <row r="30" spans="1:4" hidden="1">
      <c r="A30" s="704"/>
      <c r="B30" s="704"/>
      <c r="C30" s="704"/>
      <c r="D30" s="704"/>
    </row>
    <row r="31" spans="1:4" hidden="1">
      <c r="A31" s="704"/>
      <c r="B31" s="704"/>
      <c r="C31" s="704"/>
      <c r="D31" s="704"/>
    </row>
    <row r="32" spans="1:4" hidden="1">
      <c r="A32" s="704"/>
      <c r="B32" s="704"/>
      <c r="C32" s="704"/>
      <c r="D32" s="704"/>
    </row>
    <row r="33" spans="1:4" hidden="1">
      <c r="A33" s="704"/>
      <c r="B33" s="704"/>
      <c r="C33" s="704"/>
      <c r="D33" s="704"/>
    </row>
    <row r="34" spans="1:4" hidden="1">
      <c r="A34" s="704"/>
      <c r="B34" s="704"/>
      <c r="C34" s="704"/>
      <c r="D34" s="704"/>
    </row>
    <row r="35" spans="1:4" hidden="1">
      <c r="A35" s="704"/>
      <c r="B35" s="704"/>
      <c r="C35" s="704"/>
      <c r="D35" s="704"/>
    </row>
  </sheetData>
  <mergeCells count="2">
    <mergeCell ref="A1:D1"/>
    <mergeCell ref="A2:D35"/>
  </mergeCells>
  <phoneticPr fontId="6" type="noConversion"/>
  <pageMargins left="0.7" right="0.7" top="0.75" bottom="0.75" header="0.3" footer="0.3"/>
  <pageSetup paperSize="9" scale="8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16"/>
  <sheetViews>
    <sheetView workbookViewId="0">
      <selection activeCell="I23" sqref="I23"/>
    </sheetView>
  </sheetViews>
  <sheetFormatPr baseColWidth="10" defaultColWidth="8.83203125" defaultRowHeight="15"/>
  <cols>
    <col min="1" max="1" width="29.5" bestFit="1" customWidth="1"/>
    <col min="7" max="7" width="38.5" bestFit="1" customWidth="1"/>
  </cols>
  <sheetData>
    <row r="1" spans="1:12" ht="17">
      <c r="A1" s="690" t="s">
        <v>589</v>
      </c>
      <c r="B1" s="690"/>
      <c r="C1" s="690"/>
      <c r="D1" s="690"/>
      <c r="E1" s="690"/>
      <c r="F1" s="690"/>
      <c r="G1" s="690"/>
      <c r="H1" s="690"/>
      <c r="I1" s="690"/>
      <c r="J1" s="690"/>
      <c r="K1" s="690"/>
      <c r="L1" s="690"/>
    </row>
    <row r="2" spans="1:12" ht="23">
      <c r="A2" s="691" t="s">
        <v>434</v>
      </c>
      <c r="B2" s="691"/>
      <c r="C2" s="691"/>
      <c r="D2" s="691"/>
      <c r="E2" s="691"/>
      <c r="F2" s="691"/>
      <c r="G2" s="691"/>
      <c r="H2" s="691"/>
      <c r="I2" s="691"/>
      <c r="J2" s="691"/>
      <c r="K2" s="691"/>
      <c r="L2" s="691"/>
    </row>
    <row r="3" spans="1:12" ht="18" thickBot="1">
      <c r="A3" s="705"/>
      <c r="B3" s="706"/>
      <c r="C3" s="216"/>
      <c r="D3" s="216"/>
      <c r="E3" s="216"/>
      <c r="F3" s="216"/>
      <c r="G3" s="217"/>
      <c r="H3" s="218"/>
      <c r="I3" s="216"/>
      <c r="J3" s="216"/>
      <c r="K3" s="216"/>
      <c r="L3" s="219" t="s">
        <v>409</v>
      </c>
    </row>
    <row r="4" spans="1:12" ht="90">
      <c r="A4" s="127" t="s">
        <v>410</v>
      </c>
      <c r="B4" s="128" t="s">
        <v>411</v>
      </c>
      <c r="C4" s="128" t="s">
        <v>412</v>
      </c>
      <c r="D4" s="128" t="s">
        <v>413</v>
      </c>
      <c r="E4" s="128" t="s">
        <v>414</v>
      </c>
      <c r="F4" s="129" t="s">
        <v>322</v>
      </c>
      <c r="G4" s="130" t="s">
        <v>415</v>
      </c>
      <c r="H4" s="128" t="s">
        <v>318</v>
      </c>
      <c r="I4" s="128" t="s">
        <v>319</v>
      </c>
      <c r="J4" s="128" t="s">
        <v>321</v>
      </c>
      <c r="K4" s="128" t="s">
        <v>416</v>
      </c>
      <c r="L4" s="131" t="s">
        <v>322</v>
      </c>
    </row>
    <row r="5" spans="1:12" ht="17">
      <c r="A5" s="220" t="s">
        <v>324</v>
      </c>
      <c r="B5" s="221" t="s">
        <v>1294</v>
      </c>
      <c r="C5" s="222"/>
      <c r="D5" s="222"/>
      <c r="E5" s="222"/>
      <c r="F5" s="223"/>
      <c r="G5" s="220" t="s">
        <v>324</v>
      </c>
      <c r="H5" s="221" t="s">
        <v>1294</v>
      </c>
      <c r="I5" s="222"/>
      <c r="J5" s="222"/>
      <c r="K5" s="222"/>
      <c r="L5" s="223"/>
    </row>
    <row r="6" spans="1:12" ht="17">
      <c r="A6" s="224" t="s">
        <v>417</v>
      </c>
      <c r="B6" s="221"/>
      <c r="C6" s="222"/>
      <c r="D6" s="222"/>
      <c r="E6" s="222"/>
      <c r="F6" s="223"/>
      <c r="G6" s="224" t="s">
        <v>418</v>
      </c>
      <c r="H6" s="221"/>
      <c r="I6" s="222"/>
      <c r="J6" s="222"/>
      <c r="K6" s="222"/>
      <c r="L6" s="223"/>
    </row>
    <row r="7" spans="1:12">
      <c r="A7" s="225" t="s">
        <v>419</v>
      </c>
      <c r="B7" s="106"/>
      <c r="C7" s="211"/>
      <c r="D7" s="211"/>
      <c r="E7" s="211"/>
      <c r="F7" s="226"/>
      <c r="G7" s="225" t="s">
        <v>420</v>
      </c>
      <c r="H7" s="106"/>
      <c r="I7" s="211"/>
      <c r="J7" s="211"/>
      <c r="K7" s="211"/>
      <c r="L7" s="226"/>
    </row>
    <row r="8" spans="1:12">
      <c r="A8" s="227" t="s">
        <v>421</v>
      </c>
      <c r="B8" s="106"/>
      <c r="C8" s="211"/>
      <c r="D8" s="211"/>
      <c r="E8" s="211"/>
      <c r="F8" s="226"/>
      <c r="G8" s="227" t="s">
        <v>421</v>
      </c>
      <c r="H8" s="106"/>
      <c r="I8" s="211"/>
      <c r="J8" s="211"/>
      <c r="K8" s="211"/>
      <c r="L8" s="226"/>
    </row>
    <row r="9" spans="1:12">
      <c r="A9" s="227" t="s">
        <v>422</v>
      </c>
      <c r="B9" s="106"/>
      <c r="C9" s="211"/>
      <c r="D9" s="211"/>
      <c r="E9" s="211"/>
      <c r="F9" s="226"/>
      <c r="G9" s="227" t="s">
        <v>422</v>
      </c>
      <c r="H9" s="106"/>
      <c r="I9" s="211"/>
      <c r="J9" s="211"/>
      <c r="K9" s="211"/>
      <c r="L9" s="226"/>
    </row>
    <row r="10" spans="1:12">
      <c r="A10" s="227" t="s">
        <v>423</v>
      </c>
      <c r="B10" s="106"/>
      <c r="C10" s="211"/>
      <c r="D10" s="211"/>
      <c r="E10" s="211"/>
      <c r="F10" s="226"/>
      <c r="G10" s="227" t="s">
        <v>423</v>
      </c>
      <c r="H10" s="106"/>
      <c r="I10" s="211"/>
      <c r="J10" s="211"/>
      <c r="K10" s="211"/>
      <c r="L10" s="226"/>
    </row>
    <row r="11" spans="1:12">
      <c r="A11" s="225" t="s">
        <v>424</v>
      </c>
      <c r="B11" s="106"/>
      <c r="C11" s="211"/>
      <c r="D11" s="211"/>
      <c r="E11" s="211"/>
      <c r="F11" s="226"/>
      <c r="G11" s="225" t="s">
        <v>425</v>
      </c>
      <c r="H11" s="106"/>
      <c r="I11" s="211"/>
      <c r="J11" s="211"/>
      <c r="K11" s="211"/>
      <c r="L11" s="226"/>
    </row>
    <row r="12" spans="1:12" ht="28">
      <c r="A12" s="228" t="s">
        <v>426</v>
      </c>
      <c r="B12" s="106"/>
      <c r="C12" s="211"/>
      <c r="D12" s="211"/>
      <c r="E12" s="211"/>
      <c r="F12" s="226"/>
      <c r="G12" s="227" t="s">
        <v>427</v>
      </c>
      <c r="H12" s="106"/>
      <c r="I12" s="211"/>
      <c r="J12" s="211"/>
      <c r="K12" s="211"/>
      <c r="L12" s="226"/>
    </row>
    <row r="13" spans="1:12">
      <c r="A13" s="227" t="s">
        <v>428</v>
      </c>
      <c r="B13" s="106"/>
      <c r="C13" s="211"/>
      <c r="D13" s="211"/>
      <c r="E13" s="211"/>
      <c r="F13" s="226"/>
      <c r="G13" s="227" t="s">
        <v>428</v>
      </c>
      <c r="H13" s="106"/>
      <c r="I13" s="211"/>
      <c r="J13" s="211"/>
      <c r="K13" s="211"/>
      <c r="L13" s="226"/>
    </row>
    <row r="14" spans="1:12">
      <c r="A14" s="225" t="s">
        <v>429</v>
      </c>
      <c r="B14" s="106"/>
      <c r="C14" s="211"/>
      <c r="D14" s="211"/>
      <c r="E14" s="211"/>
      <c r="F14" s="226"/>
      <c r="G14" s="225" t="s">
        <v>430</v>
      </c>
      <c r="H14" s="106"/>
      <c r="I14" s="211"/>
      <c r="J14" s="211"/>
      <c r="K14" s="211"/>
      <c r="L14" s="226"/>
    </row>
    <row r="15" spans="1:12">
      <c r="A15" s="225" t="s">
        <v>431</v>
      </c>
      <c r="B15" s="106"/>
      <c r="C15" s="211"/>
      <c r="D15" s="211"/>
      <c r="E15" s="211"/>
      <c r="F15" s="226"/>
      <c r="G15" s="225" t="s">
        <v>432</v>
      </c>
      <c r="H15" s="106"/>
      <c r="I15" s="211"/>
      <c r="J15" s="211"/>
      <c r="K15" s="211"/>
      <c r="L15" s="226"/>
    </row>
    <row r="16" spans="1:12">
      <c r="A16" s="229"/>
      <c r="B16" s="230"/>
      <c r="C16" s="230"/>
      <c r="D16" s="230"/>
      <c r="E16" s="230"/>
      <c r="F16" s="230"/>
      <c r="G16" s="231" t="s">
        <v>433</v>
      </c>
      <c r="H16" s="230"/>
      <c r="I16" s="230"/>
      <c r="J16" s="230"/>
      <c r="K16" s="230"/>
      <c r="L16" s="230"/>
    </row>
  </sheetData>
  <mergeCells count="3">
    <mergeCell ref="A1:L1"/>
    <mergeCell ref="A2:L2"/>
    <mergeCell ref="A3:B3"/>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29"/>
  <sheetViews>
    <sheetView showZeros="0" workbookViewId="0">
      <selection activeCell="A2" sqref="A2:D2"/>
    </sheetView>
  </sheetViews>
  <sheetFormatPr baseColWidth="10" defaultColWidth="6.6640625" defaultRowHeight="13"/>
  <cols>
    <col min="1" max="1" width="35.6640625" style="14" customWidth="1"/>
    <col min="2" max="4" width="15.6640625" style="14" customWidth="1"/>
    <col min="5" max="45" width="9" style="14" customWidth="1"/>
    <col min="46" max="16384" width="6.6640625" style="14"/>
  </cols>
  <sheetData>
    <row r="1" spans="1:45" ht="19.5" customHeight="1">
      <c r="A1" s="1" t="s">
        <v>199</v>
      </c>
    </row>
    <row r="2" spans="1:45" ht="31.5" customHeight="1">
      <c r="A2" s="667" t="s">
        <v>201</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85" t="s">
        <v>89</v>
      </c>
      <c r="B4" s="85" t="s">
        <v>42</v>
      </c>
      <c r="C4" s="85" t="s">
        <v>44</v>
      </c>
      <c r="D4" s="85" t="s">
        <v>162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86" t="s">
        <v>603</v>
      </c>
      <c r="B5" s="311">
        <f>SUM(B6:B29)</f>
        <v>976768</v>
      </c>
      <c r="C5" s="311">
        <f>SUM(C6:C29)</f>
        <v>983077</v>
      </c>
      <c r="D5" s="314">
        <f>C5/B5*100</f>
        <v>100.64590568077578</v>
      </c>
    </row>
    <row r="6" spans="1:45" s="13" customFormat="1" ht="25" customHeight="1">
      <c r="A6" s="89" t="s">
        <v>5</v>
      </c>
      <c r="B6" s="311">
        <v>110905</v>
      </c>
      <c r="C6" s="311">
        <v>147283</v>
      </c>
      <c r="D6" s="314">
        <f t="shared" ref="D6:D29" si="0">C6/B6*100</f>
        <v>132.8010459402191</v>
      </c>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89" t="s">
        <v>7</v>
      </c>
      <c r="B7" s="311">
        <v>0</v>
      </c>
      <c r="C7" s="311">
        <v>0</v>
      </c>
      <c r="D7" s="314"/>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s="13" customFormat="1" ht="25" customHeight="1">
      <c r="A8" s="89" t="s">
        <v>8</v>
      </c>
      <c r="B8" s="311">
        <v>1854</v>
      </c>
      <c r="C8" s="311">
        <v>4025</v>
      </c>
      <c r="D8" s="314">
        <f t="shared" si="0"/>
        <v>217.09816612729233</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row>
    <row r="9" spans="1:45" s="13" customFormat="1" ht="25" customHeight="1">
      <c r="A9" s="89" t="s">
        <v>9</v>
      </c>
      <c r="B9" s="311">
        <v>62652</v>
      </c>
      <c r="C9" s="311">
        <v>72631</v>
      </c>
      <c r="D9" s="314">
        <f t="shared" si="0"/>
        <v>115.92766392134328</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row>
    <row r="10" spans="1:45" s="13" customFormat="1" ht="25" customHeight="1">
      <c r="A10" s="89" t="s">
        <v>10</v>
      </c>
      <c r="B10" s="311">
        <v>163685</v>
      </c>
      <c r="C10" s="311">
        <v>167497</v>
      </c>
      <c r="D10" s="315">
        <f t="shared" si="0"/>
        <v>102.32886336561077</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row>
    <row r="11" spans="1:45" s="13" customFormat="1" ht="25" customHeight="1">
      <c r="A11" s="89" t="s">
        <v>11</v>
      </c>
      <c r="B11" s="311">
        <v>15945</v>
      </c>
      <c r="C11" s="311">
        <v>16073</v>
      </c>
      <c r="D11" s="314">
        <f t="shared" si="0"/>
        <v>100.80275948573221</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row>
    <row r="12" spans="1:45" s="13" customFormat="1" ht="25" customHeight="1">
      <c r="A12" s="89" t="s">
        <v>12</v>
      </c>
      <c r="B12" s="311">
        <v>16444</v>
      </c>
      <c r="C12" s="311">
        <v>16909</v>
      </c>
      <c r="D12" s="314">
        <f t="shared" si="0"/>
        <v>102.82777912916565</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row>
    <row r="13" spans="1:45" s="13" customFormat="1" ht="25" customHeight="1">
      <c r="A13" s="89" t="s">
        <v>13</v>
      </c>
      <c r="B13" s="311">
        <v>97120</v>
      </c>
      <c r="C13" s="311">
        <v>118592</v>
      </c>
      <c r="D13" s="314">
        <f t="shared" si="0"/>
        <v>122.10873146622734</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row>
    <row r="14" spans="1:45" s="13" customFormat="1" ht="25" customHeight="1">
      <c r="A14" s="89" t="s">
        <v>14</v>
      </c>
      <c r="B14" s="311">
        <v>119325</v>
      </c>
      <c r="C14" s="311">
        <v>100962</v>
      </c>
      <c r="D14" s="314">
        <f t="shared" si="0"/>
        <v>84.61093651791326</v>
      </c>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row>
    <row r="15" spans="1:45" s="13" customFormat="1" ht="25" customHeight="1">
      <c r="A15" s="89" t="s">
        <v>15</v>
      </c>
      <c r="B15" s="311">
        <v>27911</v>
      </c>
      <c r="C15" s="311">
        <v>28826</v>
      </c>
      <c r="D15" s="314">
        <f t="shared" si="0"/>
        <v>103.27827738167747</v>
      </c>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row>
    <row r="16" spans="1:45" s="13" customFormat="1" ht="25" customHeight="1">
      <c r="A16" s="89" t="s">
        <v>16</v>
      </c>
      <c r="B16" s="311">
        <v>163668</v>
      </c>
      <c r="C16" s="311">
        <v>131648</v>
      </c>
      <c r="D16" s="314">
        <f t="shared" si="0"/>
        <v>80.436004594667253</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row>
    <row r="17" spans="1:45" s="13" customFormat="1" ht="25" customHeight="1">
      <c r="A17" s="89" t="s">
        <v>17</v>
      </c>
      <c r="B17" s="311">
        <v>79093</v>
      </c>
      <c r="C17" s="311">
        <v>80273</v>
      </c>
      <c r="D17" s="314">
        <f t="shared" si="0"/>
        <v>101.49191458156854</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row>
    <row r="18" spans="1:45" s="13" customFormat="1" ht="25" customHeight="1">
      <c r="A18" s="89" t="s">
        <v>18</v>
      </c>
      <c r="B18" s="311">
        <v>28555</v>
      </c>
      <c r="C18" s="311">
        <v>22178</v>
      </c>
      <c r="D18" s="314">
        <f t="shared" si="0"/>
        <v>77.667658903869736</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row>
    <row r="19" spans="1:45" s="13" customFormat="1" ht="25" customHeight="1">
      <c r="A19" s="89" t="s">
        <v>19</v>
      </c>
      <c r="B19" s="311">
        <v>20248</v>
      </c>
      <c r="C19" s="311">
        <v>9799</v>
      </c>
      <c r="D19" s="314">
        <f t="shared" si="0"/>
        <v>48.39490320031608</v>
      </c>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row>
    <row r="20" spans="1:45" s="13" customFormat="1" ht="25" customHeight="1">
      <c r="A20" s="89" t="s">
        <v>20</v>
      </c>
      <c r="B20" s="311">
        <v>5509</v>
      </c>
      <c r="C20" s="311">
        <v>8874</v>
      </c>
      <c r="D20" s="314">
        <f t="shared" si="0"/>
        <v>161.08186603739335</v>
      </c>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row>
    <row r="21" spans="1:45" s="13" customFormat="1" ht="25" customHeight="1">
      <c r="A21" s="89" t="s">
        <v>21</v>
      </c>
      <c r="B21" s="311">
        <v>776</v>
      </c>
      <c r="C21" s="311">
        <v>848</v>
      </c>
      <c r="D21" s="314">
        <f t="shared" si="0"/>
        <v>109.27835051546391</v>
      </c>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row>
    <row r="22" spans="1:45" s="13" customFormat="1" ht="25" customHeight="1">
      <c r="A22" s="89" t="s">
        <v>22</v>
      </c>
      <c r="B22" s="311">
        <v>0</v>
      </c>
      <c r="C22" s="311">
        <v>0</v>
      </c>
      <c r="D22" s="314"/>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row>
    <row r="23" spans="1:45" s="13" customFormat="1" ht="25" customHeight="1">
      <c r="A23" s="89" t="s">
        <v>23</v>
      </c>
      <c r="B23" s="311">
        <v>7502</v>
      </c>
      <c r="C23" s="311">
        <v>3867</v>
      </c>
      <c r="D23" s="314">
        <f t="shared" si="0"/>
        <v>51.546254332178087</v>
      </c>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row>
    <row r="24" spans="1:45" s="13" customFormat="1" ht="25" customHeight="1">
      <c r="A24" s="89" t="s">
        <v>24</v>
      </c>
      <c r="B24" s="311">
        <v>28168</v>
      </c>
      <c r="C24" s="311">
        <v>25653</v>
      </c>
      <c r="D24" s="314">
        <f t="shared" si="0"/>
        <v>91.071428571428569</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row>
    <row r="25" spans="1:45" s="13" customFormat="1" ht="25" customHeight="1">
      <c r="A25" s="89" t="s">
        <v>25</v>
      </c>
      <c r="B25" s="311">
        <v>350</v>
      </c>
      <c r="C25" s="311">
        <v>6</v>
      </c>
      <c r="D25" s="314">
        <f t="shared" si="0"/>
        <v>1.7142857142857144</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row>
    <row r="26" spans="1:45" s="13" customFormat="1" ht="25" customHeight="1">
      <c r="A26" s="89" t="s">
        <v>26</v>
      </c>
      <c r="B26" s="311">
        <v>14887</v>
      </c>
      <c r="C26" s="311">
        <v>13990</v>
      </c>
      <c r="D26" s="314">
        <f t="shared" si="0"/>
        <v>93.974608719016601</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row>
    <row r="27" spans="1:45" s="13" customFormat="1" ht="25" customHeight="1">
      <c r="A27" s="89" t="s">
        <v>604</v>
      </c>
      <c r="B27" s="311">
        <v>0</v>
      </c>
      <c r="C27" s="311">
        <v>0</v>
      </c>
      <c r="D27" s="314"/>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row>
    <row r="28" spans="1:45" s="13" customFormat="1" ht="25" customHeight="1">
      <c r="A28" s="89" t="s">
        <v>605</v>
      </c>
      <c r="B28" s="311">
        <v>12168</v>
      </c>
      <c r="C28" s="311">
        <v>13138</v>
      </c>
      <c r="D28" s="314">
        <f t="shared" si="0"/>
        <v>107.97172912557529</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row>
    <row r="29" spans="1:45" s="13" customFormat="1" ht="25" customHeight="1">
      <c r="A29" s="89" t="s">
        <v>606</v>
      </c>
      <c r="B29" s="311">
        <v>3</v>
      </c>
      <c r="C29" s="311">
        <v>5</v>
      </c>
      <c r="D29" s="314">
        <f t="shared" si="0"/>
        <v>166.66666666666669</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scale="84" fitToWidth="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S21"/>
  <sheetViews>
    <sheetView workbookViewId="0">
      <selection activeCell="A5" sqref="A5:D21"/>
    </sheetView>
  </sheetViews>
  <sheetFormatPr baseColWidth="10" defaultColWidth="6.6640625" defaultRowHeight="13"/>
  <cols>
    <col min="1" max="1" width="43" style="233" customWidth="1"/>
    <col min="2" max="4" width="14" style="233" customWidth="1"/>
    <col min="5" max="45" width="9" style="233" customWidth="1"/>
    <col min="46" max="16384" width="6.6640625" style="233"/>
  </cols>
  <sheetData>
    <row r="1" spans="1:45" ht="17">
      <c r="A1" s="232" t="s">
        <v>590</v>
      </c>
      <c r="B1" s="232"/>
      <c r="C1" s="232"/>
      <c r="D1" s="232"/>
      <c r="E1" s="232"/>
      <c r="F1" s="232"/>
    </row>
    <row r="2" spans="1:45" ht="19">
      <c r="A2" s="707" t="s">
        <v>453</v>
      </c>
      <c r="B2" s="707"/>
      <c r="C2" s="707"/>
      <c r="D2" s="707"/>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row>
    <row r="3" spans="1:45" s="239" customFormat="1" ht="15" thickBot="1">
      <c r="A3" s="235"/>
      <c r="B3" s="236"/>
      <c r="C3" s="236"/>
      <c r="D3" s="237" t="s">
        <v>1</v>
      </c>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row>
    <row r="4" spans="1:45" s="239" customFormat="1" ht="30">
      <c r="A4" s="240" t="s">
        <v>435</v>
      </c>
      <c r="B4" s="241" t="s">
        <v>42</v>
      </c>
      <c r="C4" s="241" t="s">
        <v>44</v>
      </c>
      <c r="D4" s="242" t="s">
        <v>436</v>
      </c>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43"/>
    </row>
    <row r="5" spans="1:45" s="239" customFormat="1" ht="16">
      <c r="A5" s="600" t="s">
        <v>437</v>
      </c>
      <c r="B5" s="601" t="s">
        <v>1294</v>
      </c>
      <c r="C5" s="601" t="s">
        <v>1294</v>
      </c>
      <c r="D5" s="602"/>
    </row>
    <row r="6" spans="1:45" s="239" customFormat="1" ht="14">
      <c r="A6" s="603" t="s">
        <v>438</v>
      </c>
      <c r="B6" s="604"/>
      <c r="C6" s="605"/>
      <c r="D6" s="602"/>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row>
    <row r="7" spans="1:45" s="239" customFormat="1" ht="14">
      <c r="A7" s="600" t="s">
        <v>439</v>
      </c>
      <c r="B7" s="604"/>
      <c r="C7" s="605"/>
      <c r="D7" s="602"/>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row>
    <row r="8" spans="1:45" s="239" customFormat="1" ht="14">
      <c r="A8" s="603" t="s">
        <v>440</v>
      </c>
      <c r="B8" s="604"/>
      <c r="C8" s="605"/>
      <c r="D8" s="602"/>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row>
    <row r="9" spans="1:45" s="239" customFormat="1" ht="14">
      <c r="A9" s="600" t="s">
        <v>441</v>
      </c>
      <c r="B9" s="604"/>
      <c r="C9" s="605"/>
      <c r="D9" s="602"/>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row>
    <row r="10" spans="1:45" s="239" customFormat="1" ht="14">
      <c r="A10" s="603" t="s">
        <v>442</v>
      </c>
      <c r="B10" s="606"/>
      <c r="C10" s="606"/>
      <c r="D10" s="606"/>
    </row>
    <row r="11" spans="1:45" s="239" customFormat="1" ht="14">
      <c r="A11" s="600" t="s">
        <v>443</v>
      </c>
      <c r="B11" s="606"/>
      <c r="C11" s="606"/>
      <c r="D11" s="606"/>
    </row>
    <row r="12" spans="1:45" s="239" customFormat="1" ht="14">
      <c r="A12" s="603" t="s">
        <v>444</v>
      </c>
      <c r="B12" s="606"/>
      <c r="C12" s="606"/>
      <c r="D12" s="606"/>
    </row>
    <row r="13" spans="1:45" s="239" customFormat="1" ht="14">
      <c r="A13" s="600" t="s">
        <v>445</v>
      </c>
      <c r="B13" s="606"/>
      <c r="C13" s="606"/>
      <c r="D13" s="606"/>
    </row>
    <row r="14" spans="1:45" s="239" customFormat="1" ht="14">
      <c r="A14" s="603" t="s">
        <v>446</v>
      </c>
      <c r="B14" s="606"/>
      <c r="C14" s="606"/>
      <c r="D14" s="606"/>
    </row>
    <row r="15" spans="1:45" s="239" customFormat="1" ht="14">
      <c r="A15" s="600" t="s">
        <v>447</v>
      </c>
      <c r="B15" s="606"/>
      <c r="C15" s="606"/>
      <c r="D15" s="606"/>
    </row>
    <row r="16" spans="1:45" s="239" customFormat="1" ht="14">
      <c r="A16" s="603" t="s">
        <v>448</v>
      </c>
      <c r="B16" s="606"/>
      <c r="C16" s="606"/>
      <c r="D16" s="606"/>
    </row>
    <row r="17" spans="1:4" s="239" customFormat="1" ht="14">
      <c r="A17" s="600" t="s">
        <v>449</v>
      </c>
      <c r="B17" s="606"/>
      <c r="C17" s="606"/>
      <c r="D17" s="606"/>
    </row>
    <row r="18" spans="1:4" s="239" customFormat="1" ht="14">
      <c r="A18" s="603" t="s">
        <v>450</v>
      </c>
      <c r="B18" s="606"/>
      <c r="C18" s="606"/>
      <c r="D18" s="606"/>
    </row>
    <row r="19" spans="1:4" s="239" customFormat="1" ht="14">
      <c r="A19" s="603"/>
      <c r="B19" s="606"/>
      <c r="C19" s="606"/>
      <c r="D19" s="606"/>
    </row>
    <row r="20" spans="1:4" s="239" customFormat="1" ht="14">
      <c r="A20" s="607" t="s">
        <v>451</v>
      </c>
      <c r="B20" s="606"/>
      <c r="C20" s="606"/>
      <c r="D20" s="606"/>
    </row>
    <row r="21" spans="1:4" s="239" customFormat="1" ht="14">
      <c r="A21" s="607" t="s">
        <v>452</v>
      </c>
      <c r="B21" s="606"/>
      <c r="C21" s="606"/>
      <c r="D21" s="606"/>
    </row>
  </sheetData>
  <mergeCells count="1">
    <mergeCell ref="A2:D2"/>
  </mergeCells>
  <phoneticPr fontId="6"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W25"/>
  <sheetViews>
    <sheetView showGridLines="0" showZeros="0" workbookViewId="0">
      <selection activeCell="I12" sqref="I12"/>
    </sheetView>
  </sheetViews>
  <sheetFormatPr baseColWidth="10" defaultColWidth="6.6640625" defaultRowHeight="13"/>
  <cols>
    <col min="1" max="1" width="35.6640625" style="2" customWidth="1"/>
    <col min="2" max="4" width="15.6640625" style="2" customWidth="1"/>
    <col min="5" max="11" width="9" style="2" customWidth="1"/>
    <col min="12" max="12" width="6.1640625" style="2" customWidth="1"/>
    <col min="13" max="49" width="9" style="2" customWidth="1"/>
    <col min="50" max="16384" width="6.6640625" style="2"/>
  </cols>
  <sheetData>
    <row r="1" spans="1:49" ht="19.5" customHeight="1">
      <c r="A1" s="13" t="s">
        <v>591</v>
      </c>
    </row>
    <row r="2" spans="1:49" ht="34.5" customHeight="1">
      <c r="A2" s="665" t="s">
        <v>288</v>
      </c>
      <c r="B2" s="665"/>
      <c r="C2" s="665"/>
      <c r="D2" s="665"/>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ht="19.5" customHeight="1" thickBot="1">
      <c r="A3" s="5"/>
      <c r="B3" s="6"/>
      <c r="C3" s="5" t="s">
        <v>0</v>
      </c>
      <c r="D3" s="7" t="s">
        <v>1</v>
      </c>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row>
    <row r="4" spans="1:49" s="1" customFormat="1" ht="50" customHeight="1">
      <c r="A4" s="61" t="s">
        <v>87</v>
      </c>
      <c r="B4" s="62" t="s">
        <v>73</v>
      </c>
      <c r="C4" s="62" t="s">
        <v>74</v>
      </c>
      <c r="D4" s="63" t="s">
        <v>165</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1"/>
    </row>
    <row r="5" spans="1:49" s="1" customFormat="1" ht="25" customHeight="1">
      <c r="A5" s="82" t="s">
        <v>1290</v>
      </c>
      <c r="B5" s="608">
        <f>B6+B20</f>
        <v>513528</v>
      </c>
      <c r="C5" s="440">
        <f>C6+C20</f>
        <v>529000</v>
      </c>
      <c r="D5" s="438">
        <f>C5/B5*100</f>
        <v>103.01288342602545</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5" customHeight="1">
      <c r="A6" s="83" t="s">
        <v>3</v>
      </c>
      <c r="B6" s="608">
        <f>SUM(B7:B19)</f>
        <v>391932</v>
      </c>
      <c r="C6" s="440">
        <f>SUM(C7:C19)</f>
        <v>431100</v>
      </c>
      <c r="D6" s="438">
        <f t="shared" ref="D6:D25" si="0">C6/B6*100</f>
        <v>109.99357031321759</v>
      </c>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ht="25" customHeight="1">
      <c r="A7" s="84" t="s">
        <v>27</v>
      </c>
      <c r="B7" s="439">
        <v>72843</v>
      </c>
      <c r="C7" s="608">
        <v>80000</v>
      </c>
      <c r="D7" s="438">
        <f t="shared" si="0"/>
        <v>109.82524058591765</v>
      </c>
    </row>
    <row r="8" spans="1:49" ht="25" customHeight="1">
      <c r="A8" s="84" t="s">
        <v>28</v>
      </c>
      <c r="B8" s="440">
        <v>43356</v>
      </c>
      <c r="C8" s="608">
        <v>48000</v>
      </c>
      <c r="D8" s="438">
        <f t="shared" si="0"/>
        <v>110.71132023249378</v>
      </c>
    </row>
    <row r="9" spans="1:49" ht="25" customHeight="1">
      <c r="A9" s="84" t="s">
        <v>29</v>
      </c>
      <c r="B9" s="440">
        <v>8575</v>
      </c>
      <c r="C9" s="608">
        <v>9400</v>
      </c>
      <c r="D9" s="438">
        <f t="shared" si="0"/>
        <v>109.62099125364431</v>
      </c>
    </row>
    <row r="10" spans="1:49" ht="25" customHeight="1">
      <c r="A10" s="84" t="s">
        <v>79</v>
      </c>
      <c r="B10" s="440">
        <v>5638</v>
      </c>
      <c r="C10" s="608">
        <v>6200</v>
      </c>
      <c r="D10" s="438">
        <f t="shared" si="0"/>
        <v>109.96807378503016</v>
      </c>
    </row>
    <row r="11" spans="1:49" ht="25" customHeight="1">
      <c r="A11" s="84" t="s">
        <v>30</v>
      </c>
      <c r="B11" s="440">
        <v>12849</v>
      </c>
      <c r="C11" s="608">
        <v>14000</v>
      </c>
      <c r="D11" s="438">
        <f t="shared" si="0"/>
        <v>108.9578955560744</v>
      </c>
    </row>
    <row r="12" spans="1:49" ht="25" customHeight="1">
      <c r="A12" s="84" t="s">
        <v>31</v>
      </c>
      <c r="B12" s="440">
        <v>11444</v>
      </c>
      <c r="C12" s="608">
        <v>12600</v>
      </c>
      <c r="D12" s="438">
        <f t="shared" si="0"/>
        <v>110.10136315973436</v>
      </c>
    </row>
    <row r="13" spans="1:49" ht="25" customHeight="1">
      <c r="A13" s="84" t="s">
        <v>32</v>
      </c>
      <c r="B13" s="440">
        <v>10628</v>
      </c>
      <c r="C13" s="608">
        <v>11700</v>
      </c>
      <c r="D13" s="438">
        <f t="shared" si="0"/>
        <v>110.08656379375235</v>
      </c>
    </row>
    <row r="14" spans="1:49" ht="25" customHeight="1">
      <c r="A14" s="84" t="s">
        <v>33</v>
      </c>
      <c r="B14" s="440">
        <v>33344</v>
      </c>
      <c r="C14" s="608">
        <v>37000</v>
      </c>
      <c r="D14" s="438">
        <f t="shared" si="0"/>
        <v>110.96449136276392</v>
      </c>
    </row>
    <row r="15" spans="1:49" ht="25" customHeight="1">
      <c r="A15" s="84" t="s">
        <v>80</v>
      </c>
      <c r="B15" s="440">
        <v>51991</v>
      </c>
      <c r="C15" s="608">
        <v>57100</v>
      </c>
      <c r="D15" s="438">
        <f t="shared" si="0"/>
        <v>109.82670077513417</v>
      </c>
    </row>
    <row r="16" spans="1:49" ht="25" customHeight="1">
      <c r="A16" s="84" t="s">
        <v>81</v>
      </c>
      <c r="B16" s="440">
        <v>31649</v>
      </c>
      <c r="C16" s="608">
        <v>34800</v>
      </c>
      <c r="D16" s="438">
        <f t="shared" si="0"/>
        <v>109.95608076084554</v>
      </c>
    </row>
    <row r="17" spans="1:4" ht="25" customHeight="1">
      <c r="A17" s="84" t="s">
        <v>82</v>
      </c>
      <c r="B17" s="440">
        <v>109370</v>
      </c>
      <c r="C17" s="608">
        <v>120000</v>
      </c>
      <c r="D17" s="438">
        <f t="shared" si="0"/>
        <v>109.71930145378074</v>
      </c>
    </row>
    <row r="18" spans="1:4" ht="25" customHeight="1">
      <c r="A18" s="84" t="s">
        <v>85</v>
      </c>
      <c r="B18" s="440">
        <v>142</v>
      </c>
      <c r="C18" s="608">
        <v>200</v>
      </c>
      <c r="D18" s="438">
        <f t="shared" si="0"/>
        <v>140.8450704225352</v>
      </c>
    </row>
    <row r="19" spans="1:4" ht="25" customHeight="1">
      <c r="A19" s="84" t="s">
        <v>86</v>
      </c>
      <c r="B19" s="440">
        <v>103</v>
      </c>
      <c r="C19" s="440">
        <v>100</v>
      </c>
      <c r="D19" s="438">
        <f t="shared" si="0"/>
        <v>97.087378640776706</v>
      </c>
    </row>
    <row r="20" spans="1:4" ht="25" customHeight="1">
      <c r="A20" s="83" t="s">
        <v>4</v>
      </c>
      <c r="B20" s="440">
        <f>SUM(B21:B25)</f>
        <v>121596</v>
      </c>
      <c r="C20" s="440">
        <f>SUM(C21:C25)</f>
        <v>97900</v>
      </c>
      <c r="D20" s="438">
        <f t="shared" si="0"/>
        <v>80.512516859107208</v>
      </c>
    </row>
    <row r="21" spans="1:4" ht="25" customHeight="1">
      <c r="A21" s="84" t="s">
        <v>35</v>
      </c>
      <c r="B21" s="439">
        <v>13085</v>
      </c>
      <c r="C21" s="608">
        <v>14300</v>
      </c>
      <c r="D21" s="438">
        <f t="shared" si="0"/>
        <v>109.28544134505158</v>
      </c>
    </row>
    <row r="22" spans="1:4" ht="25" customHeight="1">
      <c r="A22" s="84" t="s">
        <v>36</v>
      </c>
      <c r="B22" s="439">
        <v>3247</v>
      </c>
      <c r="C22" s="608">
        <v>3500</v>
      </c>
      <c r="D22" s="438">
        <f t="shared" si="0"/>
        <v>107.79180782260549</v>
      </c>
    </row>
    <row r="23" spans="1:4" ht="25" customHeight="1">
      <c r="A23" s="84" t="s">
        <v>37</v>
      </c>
      <c r="B23" s="439">
        <v>12955</v>
      </c>
      <c r="C23" s="608">
        <v>13000</v>
      </c>
      <c r="D23" s="438">
        <f t="shared" si="0"/>
        <v>100.34735623311464</v>
      </c>
    </row>
    <row r="24" spans="1:4" ht="25" customHeight="1">
      <c r="A24" s="84" t="s">
        <v>38</v>
      </c>
      <c r="B24" s="439">
        <v>91738</v>
      </c>
      <c r="C24" s="608">
        <f>64900+1600</f>
        <v>66500</v>
      </c>
      <c r="D24" s="438">
        <f t="shared" si="0"/>
        <v>72.489044888704797</v>
      </c>
    </row>
    <row r="25" spans="1:4" ht="25" customHeight="1">
      <c r="A25" s="84" t="s">
        <v>40</v>
      </c>
      <c r="B25" s="608">
        <v>571</v>
      </c>
      <c r="C25" s="440">
        <v>600</v>
      </c>
      <c r="D25" s="438">
        <f t="shared" si="0"/>
        <v>105.07880910683012</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scale="83" fitToWidth="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Q30"/>
  <sheetViews>
    <sheetView showGridLines="0" showZeros="0" workbookViewId="0">
      <selection activeCell="G17" sqref="G17"/>
    </sheetView>
  </sheetViews>
  <sheetFormatPr baseColWidth="10" defaultColWidth="6.6640625" defaultRowHeight="13"/>
  <cols>
    <col min="1" max="1" width="35.6640625" style="14" customWidth="1"/>
    <col min="2" max="4" width="15.6640625" style="14" customWidth="1"/>
    <col min="5" max="43" width="9" style="14" customWidth="1"/>
    <col min="44" max="16384" width="6.6640625" style="14"/>
  </cols>
  <sheetData>
    <row r="1" spans="1:43" ht="19.5" customHeight="1">
      <c r="A1" s="13" t="s">
        <v>576</v>
      </c>
    </row>
    <row r="2" spans="1:43" ht="31.5" customHeight="1">
      <c r="A2" s="667" t="s">
        <v>289</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s="13" customFormat="1" ht="19.5" customHeight="1" thickBo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s="13" customFormat="1" ht="50" customHeight="1">
      <c r="A4" s="58" t="s">
        <v>89</v>
      </c>
      <c r="B4" s="59" t="s">
        <v>59</v>
      </c>
      <c r="C4" s="59" t="s">
        <v>61</v>
      </c>
      <c r="D4" s="60" t="s">
        <v>166</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20"/>
    </row>
    <row r="5" spans="1:43" s="13" customFormat="1" ht="25" customHeight="1">
      <c r="A5" s="86" t="s">
        <v>49</v>
      </c>
      <c r="B5" s="443">
        <f>SUM(B6:B30)</f>
        <v>873884</v>
      </c>
      <c r="C5" s="443">
        <f>SUM(C6:C30)</f>
        <v>912451.99815800018</v>
      </c>
      <c r="D5" s="522">
        <f>C5/B5*100</f>
        <v>104.4134001947627</v>
      </c>
    </row>
    <row r="6" spans="1:43" s="13" customFormat="1" ht="25" customHeight="1">
      <c r="A6" s="89" t="s">
        <v>5</v>
      </c>
      <c r="B6" s="441">
        <v>134140</v>
      </c>
      <c r="C6" s="430">
        <v>146749.21863300001</v>
      </c>
      <c r="D6" s="88">
        <f t="shared" ref="D6:D30" si="0">C6/B6*100</f>
        <v>109.40004371030267</v>
      </c>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s="13" customFormat="1" ht="25" customHeight="1">
      <c r="A7" s="89" t="s">
        <v>7</v>
      </c>
      <c r="B7" s="442"/>
      <c r="C7" s="430"/>
      <c r="D7" s="88"/>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s="13" customFormat="1" ht="25" customHeight="1">
      <c r="A8" s="89" t="s">
        <v>8</v>
      </c>
      <c r="B8" s="442">
        <v>3318</v>
      </c>
      <c r="C8" s="430">
        <v>7311.1544459999996</v>
      </c>
      <c r="D8" s="88">
        <f t="shared" si="0"/>
        <v>220.34823526220615</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s="13" customFormat="1" ht="25" customHeight="1">
      <c r="A9" s="89" t="s">
        <v>9</v>
      </c>
      <c r="B9" s="442">
        <v>69286</v>
      </c>
      <c r="C9" s="430">
        <v>65240.753611</v>
      </c>
      <c r="D9" s="88">
        <f t="shared" si="0"/>
        <v>94.161524133302549</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row>
    <row r="10" spans="1:43" s="13" customFormat="1" ht="25" customHeight="1">
      <c r="A10" s="89" t="s">
        <v>10</v>
      </c>
      <c r="B10" s="442">
        <v>167330</v>
      </c>
      <c r="C10" s="430">
        <v>162723.20263000001</v>
      </c>
      <c r="D10" s="88">
        <f t="shared" si="0"/>
        <v>97.246878999581682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s="13" customFormat="1" ht="25" customHeight="1">
      <c r="A11" s="89" t="s">
        <v>11</v>
      </c>
      <c r="B11" s="442">
        <v>9564</v>
      </c>
      <c r="C11" s="430">
        <v>13635.053658999999</v>
      </c>
      <c r="D11" s="88">
        <f t="shared" si="0"/>
        <v>142.56643307193642</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s="13" customFormat="1" ht="25" customHeight="1">
      <c r="A12" s="89" t="s">
        <v>12</v>
      </c>
      <c r="B12" s="442">
        <v>13106</v>
      </c>
      <c r="C12" s="430">
        <v>8585.9544430000005</v>
      </c>
      <c r="D12" s="88">
        <f t="shared" si="0"/>
        <v>65.511631641996033</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s="13" customFormat="1" ht="25" customHeight="1">
      <c r="A13" s="89" t="s">
        <v>13</v>
      </c>
      <c r="B13" s="442">
        <v>132689</v>
      </c>
      <c r="C13" s="430">
        <v>78106.141088999997</v>
      </c>
      <c r="D13" s="88">
        <f t="shared" si="0"/>
        <v>58.864066417713602</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s="13" customFormat="1" ht="25" customHeight="1">
      <c r="A14" s="89" t="s">
        <v>14</v>
      </c>
      <c r="B14" s="442">
        <v>66867</v>
      </c>
      <c r="C14" s="430">
        <v>55314.972990000002</v>
      </c>
      <c r="D14" s="88">
        <f t="shared" si="0"/>
        <v>82.723874242900081</v>
      </c>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s="13" customFormat="1" ht="25" customHeight="1">
      <c r="A15" s="89" t="s">
        <v>15</v>
      </c>
      <c r="B15" s="442">
        <v>21728</v>
      </c>
      <c r="C15" s="430">
        <v>32957.589667</v>
      </c>
      <c r="D15" s="88">
        <f t="shared" si="0"/>
        <v>151.68257394606036</v>
      </c>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s="13" customFormat="1" ht="25" customHeight="1">
      <c r="A16" s="89" t="s">
        <v>16</v>
      </c>
      <c r="B16" s="442">
        <v>48927</v>
      </c>
      <c r="C16" s="430">
        <v>151143.13348399999</v>
      </c>
      <c r="D16" s="88">
        <f t="shared" si="0"/>
        <v>308.91559565066319</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s="13" customFormat="1" ht="25" customHeight="1">
      <c r="A17" s="89" t="s">
        <v>17</v>
      </c>
      <c r="B17" s="442">
        <v>87837</v>
      </c>
      <c r="C17" s="430">
        <v>78015.805393000002</v>
      </c>
      <c r="D17" s="88">
        <f t="shared" si="0"/>
        <v>88.818841027129807</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s="13" customFormat="1" ht="25" customHeight="1">
      <c r="A18" s="89" t="s">
        <v>18</v>
      </c>
      <c r="B18" s="442">
        <v>19247</v>
      </c>
      <c r="C18" s="430">
        <v>14704.18346</v>
      </c>
      <c r="D18" s="88">
        <f t="shared" si="0"/>
        <v>76.397274692159826</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s="13" customFormat="1" ht="25" customHeight="1">
      <c r="A19" s="89" t="s">
        <v>19</v>
      </c>
      <c r="B19" s="442">
        <v>9343</v>
      </c>
      <c r="C19" s="430">
        <v>4402.3614610000004</v>
      </c>
      <c r="D19" s="88">
        <f t="shared" si="0"/>
        <v>47.11935632023976</v>
      </c>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s="13" customFormat="1" ht="25" customHeight="1">
      <c r="A20" s="89" t="s">
        <v>20</v>
      </c>
      <c r="B20" s="442">
        <v>7422</v>
      </c>
      <c r="C20" s="430">
        <v>6641.5427540000001</v>
      </c>
      <c r="D20" s="88">
        <f t="shared" si="0"/>
        <v>89.484542630018865</v>
      </c>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s="13" customFormat="1" ht="25" customHeight="1">
      <c r="A21" s="89" t="s">
        <v>21</v>
      </c>
      <c r="B21" s="442">
        <v>874</v>
      </c>
      <c r="C21" s="430">
        <v>550</v>
      </c>
      <c r="D21" s="88">
        <f t="shared" si="0"/>
        <v>62.929061784897023</v>
      </c>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s="13" customFormat="1" ht="25" customHeight="1">
      <c r="A22" s="89" t="s">
        <v>22</v>
      </c>
      <c r="B22" s="442"/>
      <c r="C22" s="430"/>
      <c r="D22" s="88"/>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s="13" customFormat="1" ht="25" customHeight="1">
      <c r="A23" s="89" t="s">
        <v>23</v>
      </c>
      <c r="B23" s="442">
        <v>4058</v>
      </c>
      <c r="C23" s="430">
        <v>5680.0167780000002</v>
      </c>
      <c r="D23" s="88">
        <f t="shared" si="0"/>
        <v>139.97084223755544</v>
      </c>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s="13" customFormat="1" ht="25" customHeight="1">
      <c r="A24" s="89" t="s">
        <v>24</v>
      </c>
      <c r="B24" s="442">
        <v>42304</v>
      </c>
      <c r="C24" s="430">
        <v>54499.040864000002</v>
      </c>
      <c r="D24" s="88">
        <f t="shared" si="0"/>
        <v>128.82715786686839</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s="13" customFormat="1" ht="25" customHeight="1">
      <c r="A25" s="89" t="s">
        <v>25</v>
      </c>
      <c r="B25" s="442">
        <v>6</v>
      </c>
      <c r="C25" s="430">
        <v>6.0000200000000001</v>
      </c>
      <c r="D25" s="88">
        <f t="shared" si="0"/>
        <v>100.00033333333333</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s="13" customFormat="1" ht="25" customHeight="1">
      <c r="A26" s="89" t="s">
        <v>26</v>
      </c>
      <c r="B26" s="442">
        <v>13606</v>
      </c>
      <c r="C26" s="430">
        <v>7472.1427759999997</v>
      </c>
      <c r="D26" s="88">
        <f t="shared" si="0"/>
        <v>54.917997765691609</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s="13" customFormat="1" ht="25" customHeight="1">
      <c r="A27" s="89" t="s">
        <v>94</v>
      </c>
      <c r="B27" s="442">
        <v>13000</v>
      </c>
      <c r="C27" s="430">
        <v>13000</v>
      </c>
      <c r="D27" s="88">
        <f t="shared" si="0"/>
        <v>100</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s="13" customFormat="1" ht="25" customHeight="1">
      <c r="A28" s="89" t="s">
        <v>95</v>
      </c>
      <c r="B28" s="442">
        <v>2536</v>
      </c>
      <c r="C28" s="430"/>
      <c r="D28" s="88">
        <f t="shared" si="0"/>
        <v>0</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s="13" customFormat="1" ht="25" customHeight="1">
      <c r="A29" s="89" t="s">
        <v>96</v>
      </c>
      <c r="B29" s="442">
        <v>6690</v>
      </c>
      <c r="C29" s="430">
        <v>5713.73</v>
      </c>
      <c r="D29" s="88">
        <f t="shared" si="0"/>
        <v>85.407025411061284</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s="13" customFormat="1" ht="25" customHeight="1">
      <c r="A30" s="89" t="s">
        <v>97</v>
      </c>
      <c r="B30" s="442">
        <v>6</v>
      </c>
      <c r="C30" s="430"/>
      <c r="D30" s="88">
        <f t="shared" si="0"/>
        <v>0</v>
      </c>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scale="82" fitToWidth="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40"/>
  <sheetViews>
    <sheetView workbookViewId="0">
      <selection activeCell="A40" sqref="A40:F40"/>
    </sheetView>
  </sheetViews>
  <sheetFormatPr baseColWidth="10" defaultColWidth="9" defaultRowHeight="15"/>
  <cols>
    <col min="1" max="1" width="31" style="244" customWidth="1"/>
    <col min="2" max="2" width="14.5" style="253" bestFit="1" customWidth="1"/>
    <col min="3" max="3" width="10.83203125" style="254" customWidth="1"/>
    <col min="4" max="4" width="31.5" style="244" bestFit="1" customWidth="1"/>
    <col min="5" max="5" width="14.5" style="244" bestFit="1" customWidth="1"/>
    <col min="6" max="6" width="10.83203125" style="244" customWidth="1"/>
    <col min="7" max="16384" width="9" style="244"/>
  </cols>
  <sheetData>
    <row r="1" spans="1:6" ht="17">
      <c r="A1" s="668" t="s">
        <v>577</v>
      </c>
      <c r="B1" s="668"/>
      <c r="C1" s="668"/>
      <c r="D1" s="668"/>
      <c r="E1" s="668"/>
      <c r="F1" s="668"/>
    </row>
    <row r="2" spans="1:6" ht="23">
      <c r="A2" s="676" t="s">
        <v>467</v>
      </c>
      <c r="B2" s="676"/>
      <c r="C2" s="676"/>
      <c r="D2" s="676"/>
      <c r="E2" s="676"/>
      <c r="F2" s="676"/>
    </row>
    <row r="3" spans="1:6" ht="25" thickBot="1">
      <c r="A3" s="245"/>
      <c r="B3" s="246"/>
      <c r="C3" s="247"/>
      <c r="D3" s="245"/>
      <c r="E3" s="708" t="s">
        <v>292</v>
      </c>
      <c r="F3" s="708"/>
    </row>
    <row r="4" spans="1:6" ht="54">
      <c r="A4" s="248" t="s">
        <v>317</v>
      </c>
      <c r="B4" s="249" t="s">
        <v>318</v>
      </c>
      <c r="C4" s="250" t="s">
        <v>455</v>
      </c>
      <c r="D4" s="251" t="s">
        <v>323</v>
      </c>
      <c r="E4" s="249" t="s">
        <v>318</v>
      </c>
      <c r="F4" s="252" t="s">
        <v>455</v>
      </c>
    </row>
    <row r="5" spans="1:6" ht="17">
      <c r="A5" s="255" t="s">
        <v>324</v>
      </c>
      <c r="B5" s="529">
        <f>B6+B32</f>
        <v>1044048</v>
      </c>
      <c r="C5" s="256"/>
      <c r="D5" s="255" t="s">
        <v>324</v>
      </c>
      <c r="E5" s="529">
        <f>E6+E32</f>
        <v>1044047.9981580002</v>
      </c>
      <c r="F5" s="257"/>
    </row>
    <row r="6" spans="1:6" ht="18">
      <c r="A6" s="258" t="s">
        <v>325</v>
      </c>
      <c r="B6" s="609">
        <f>B7+B21</f>
        <v>529000</v>
      </c>
      <c r="C6" s="526">
        <v>103.01288342602545</v>
      </c>
      <c r="D6" s="258" t="s">
        <v>6</v>
      </c>
      <c r="E6" s="529">
        <f>SUM(E7:E31)</f>
        <v>779087.99815800018</v>
      </c>
      <c r="F6" s="259">
        <f>E6/747791*100</f>
        <v>104.18526007373721</v>
      </c>
    </row>
    <row r="7" spans="1:6">
      <c r="A7" s="260" t="s">
        <v>3</v>
      </c>
      <c r="B7" s="610">
        <f>SUM(B8:B20)</f>
        <v>431100</v>
      </c>
      <c r="C7" s="261">
        <v>109.99357031321759</v>
      </c>
      <c r="D7" s="260" t="s">
        <v>5</v>
      </c>
      <c r="E7" s="530">
        <v>116749.218633</v>
      </c>
      <c r="F7" s="261">
        <v>111.34667782493419</v>
      </c>
    </row>
    <row r="8" spans="1:6">
      <c r="A8" s="260" t="s">
        <v>27</v>
      </c>
      <c r="B8" s="436">
        <v>80000</v>
      </c>
      <c r="C8" s="261">
        <v>109.82524058591765</v>
      </c>
      <c r="D8" s="260" t="s">
        <v>7</v>
      </c>
      <c r="E8" s="530"/>
      <c r="F8" s="261"/>
    </row>
    <row r="9" spans="1:6">
      <c r="A9" s="260" t="s">
        <v>28</v>
      </c>
      <c r="B9" s="436">
        <v>48000</v>
      </c>
      <c r="C9" s="261">
        <v>110.71132023249378</v>
      </c>
      <c r="D9" s="260" t="s">
        <v>8</v>
      </c>
      <c r="E9" s="530">
        <v>7311.1544459999996</v>
      </c>
      <c r="F9" s="261">
        <v>226.91354581005587</v>
      </c>
    </row>
    <row r="10" spans="1:6">
      <c r="A10" s="260" t="s">
        <v>29</v>
      </c>
      <c r="B10" s="436">
        <v>9400</v>
      </c>
      <c r="C10" s="261">
        <v>109.62099125364431</v>
      </c>
      <c r="D10" s="260" t="s">
        <v>9</v>
      </c>
      <c r="E10" s="530">
        <v>65240.753611</v>
      </c>
      <c r="F10" s="261">
        <v>95.757810117274076</v>
      </c>
    </row>
    <row r="11" spans="1:6">
      <c r="A11" s="260" t="s">
        <v>79</v>
      </c>
      <c r="B11" s="436">
        <v>6200</v>
      </c>
      <c r="C11" s="261">
        <v>109.96807378503016</v>
      </c>
      <c r="D11" s="260" t="s">
        <v>10</v>
      </c>
      <c r="E11" s="530">
        <v>162723.20263000001</v>
      </c>
      <c r="F11" s="261">
        <v>97.246878999581682</v>
      </c>
    </row>
    <row r="12" spans="1:6">
      <c r="A12" s="260" t="s">
        <v>30</v>
      </c>
      <c r="B12" s="436">
        <v>14000</v>
      </c>
      <c r="C12" s="261">
        <v>108.9578955560744</v>
      </c>
      <c r="D12" s="260" t="s">
        <v>11</v>
      </c>
      <c r="E12" s="530">
        <v>13635.053658999999</v>
      </c>
      <c r="F12" s="261">
        <v>142.56643307193642</v>
      </c>
    </row>
    <row r="13" spans="1:6">
      <c r="A13" s="260" t="s">
        <v>31</v>
      </c>
      <c r="B13" s="436">
        <v>12600</v>
      </c>
      <c r="C13" s="261">
        <v>110.10136315973436</v>
      </c>
      <c r="D13" s="260" t="s">
        <v>12</v>
      </c>
      <c r="E13" s="530">
        <v>8585.9544430000005</v>
      </c>
      <c r="F13" s="261">
        <v>75.421244228742097</v>
      </c>
    </row>
    <row r="14" spans="1:6">
      <c r="A14" s="260" t="s">
        <v>32</v>
      </c>
      <c r="B14" s="436">
        <v>11700</v>
      </c>
      <c r="C14" s="261">
        <v>110.08656379375235</v>
      </c>
      <c r="D14" s="260" t="s">
        <v>13</v>
      </c>
      <c r="E14" s="530">
        <v>78106.141088999997</v>
      </c>
      <c r="F14" s="261">
        <v>85.385232127903805</v>
      </c>
    </row>
    <row r="15" spans="1:6">
      <c r="A15" s="260" t="s">
        <v>33</v>
      </c>
      <c r="B15" s="436">
        <v>37000</v>
      </c>
      <c r="C15" s="261">
        <v>110.96449136276392</v>
      </c>
      <c r="D15" s="260" t="s">
        <v>456</v>
      </c>
      <c r="E15" s="530">
        <v>55314.972990000002</v>
      </c>
      <c r="F15" s="261">
        <v>90.410534127684613</v>
      </c>
    </row>
    <row r="16" spans="1:6">
      <c r="A16" s="260" t="s">
        <v>80</v>
      </c>
      <c r="B16" s="436">
        <v>57100</v>
      </c>
      <c r="C16" s="261">
        <v>109.82670077513417</v>
      </c>
      <c r="D16" s="260" t="s">
        <v>15</v>
      </c>
      <c r="E16" s="530">
        <v>32957.589667</v>
      </c>
      <c r="F16" s="261">
        <v>173.17844394409124</v>
      </c>
    </row>
    <row r="17" spans="1:6">
      <c r="A17" s="260" t="s">
        <v>81</v>
      </c>
      <c r="B17" s="436">
        <v>34800</v>
      </c>
      <c r="C17" s="261">
        <v>109.95608076084554</v>
      </c>
      <c r="D17" s="260" t="s">
        <v>16</v>
      </c>
      <c r="E17" s="530">
        <v>47779.133483999998</v>
      </c>
      <c r="F17" s="261">
        <v>125.43088702089678</v>
      </c>
    </row>
    <row r="18" spans="1:6">
      <c r="A18" s="260" t="s">
        <v>82</v>
      </c>
      <c r="B18" s="436">
        <v>120000</v>
      </c>
      <c r="C18" s="261">
        <v>109.71930145378074</v>
      </c>
      <c r="D18" s="260" t="s">
        <v>17</v>
      </c>
      <c r="E18" s="530">
        <v>78015.805393000002</v>
      </c>
      <c r="F18" s="261">
        <v>108.76617972479367</v>
      </c>
    </row>
    <row r="19" spans="1:6">
      <c r="A19" s="260" t="s">
        <v>85</v>
      </c>
      <c r="B19" s="436">
        <v>200</v>
      </c>
      <c r="C19" s="261">
        <v>140.8450704225352</v>
      </c>
      <c r="D19" s="260" t="s">
        <v>18</v>
      </c>
      <c r="E19" s="530">
        <v>14704.18346</v>
      </c>
      <c r="F19" s="261">
        <v>106.96285342256493</v>
      </c>
    </row>
    <row r="20" spans="1:6">
      <c r="A20" s="263" t="s">
        <v>86</v>
      </c>
      <c r="B20" s="610">
        <v>100</v>
      </c>
      <c r="C20" s="261">
        <v>97.087378640776706</v>
      </c>
      <c r="D20" s="260" t="s">
        <v>457</v>
      </c>
      <c r="E20" s="530">
        <v>4402.3614610000004</v>
      </c>
      <c r="F20" s="261">
        <v>47.11935632023976</v>
      </c>
    </row>
    <row r="21" spans="1:6">
      <c r="A21" s="264" t="s">
        <v>4</v>
      </c>
      <c r="B21" s="610">
        <f>SUM(B22:B26)</f>
        <v>97900</v>
      </c>
      <c r="C21" s="261">
        <v>80.512516859107208</v>
      </c>
      <c r="D21" s="260" t="s">
        <v>20</v>
      </c>
      <c r="E21" s="530">
        <v>6641.5427540000001</v>
      </c>
      <c r="F21" s="261">
        <v>89.484542630018865</v>
      </c>
    </row>
    <row r="22" spans="1:6">
      <c r="A22" s="260" t="s">
        <v>35</v>
      </c>
      <c r="B22" s="436">
        <v>14300</v>
      </c>
      <c r="C22" s="261">
        <v>109.28544134505158</v>
      </c>
      <c r="D22" s="260" t="s">
        <v>21</v>
      </c>
      <c r="E22" s="530">
        <v>550</v>
      </c>
      <c r="F22" s="261">
        <v>62.929061784897023</v>
      </c>
    </row>
    <row r="23" spans="1:6">
      <c r="A23" s="260" t="s">
        <v>36</v>
      </c>
      <c r="B23" s="436">
        <v>3500</v>
      </c>
      <c r="C23" s="261">
        <v>107.79180782260549</v>
      </c>
      <c r="D23" s="265" t="s">
        <v>458</v>
      </c>
      <c r="E23" s="530"/>
      <c r="F23" s="524"/>
    </row>
    <row r="24" spans="1:6">
      <c r="A24" s="260" t="s">
        <v>37</v>
      </c>
      <c r="B24" s="436">
        <v>13000</v>
      </c>
      <c r="C24" s="261">
        <v>100.34735623311464</v>
      </c>
      <c r="D24" s="260" t="s">
        <v>459</v>
      </c>
      <c r="E24" s="530">
        <v>5680.0167780000002</v>
      </c>
      <c r="F24" s="261">
        <v>236.37190087390763</v>
      </c>
    </row>
    <row r="25" spans="1:6">
      <c r="A25" s="260" t="s">
        <v>38</v>
      </c>
      <c r="B25" s="436">
        <f>64900+1600</f>
        <v>66500</v>
      </c>
      <c r="C25" s="261">
        <v>72.489044888704797</v>
      </c>
      <c r="D25" s="260" t="s">
        <v>24</v>
      </c>
      <c r="E25" s="530">
        <v>54499.040864000002</v>
      </c>
      <c r="F25" s="261">
        <v>149.12042264481354</v>
      </c>
    </row>
    <row r="26" spans="1:6">
      <c r="A26" s="266" t="s">
        <v>40</v>
      </c>
      <c r="B26" s="610">
        <v>600</v>
      </c>
      <c r="C26" s="261">
        <v>105.07880910683012</v>
      </c>
      <c r="D26" s="260" t="s">
        <v>25</v>
      </c>
      <c r="E26" s="530">
        <v>6.0000200000000001</v>
      </c>
      <c r="F26" s="261">
        <v>100.00033333333333</v>
      </c>
    </row>
    <row r="27" spans="1:6">
      <c r="A27" s="266"/>
      <c r="B27" s="611"/>
      <c r="C27" s="267"/>
      <c r="D27" s="260" t="s">
        <v>26</v>
      </c>
      <c r="E27" s="530">
        <v>7472.1427759999997</v>
      </c>
      <c r="F27" s="525">
        <v>80.990058270106218</v>
      </c>
    </row>
    <row r="28" spans="1:6">
      <c r="A28" s="266"/>
      <c r="B28" s="611"/>
      <c r="C28" s="267"/>
      <c r="D28" s="260" t="s">
        <v>328</v>
      </c>
      <c r="E28" s="530">
        <v>13000</v>
      </c>
      <c r="F28" s="524">
        <v>100</v>
      </c>
    </row>
    <row r="29" spans="1:6">
      <c r="A29" s="266"/>
      <c r="B29" s="611"/>
      <c r="C29" s="267"/>
      <c r="D29" s="260" t="s">
        <v>329</v>
      </c>
      <c r="E29" s="530"/>
      <c r="F29" s="261"/>
    </row>
    <row r="30" spans="1:6">
      <c r="A30" s="266"/>
      <c r="B30" s="611"/>
      <c r="C30" s="267"/>
      <c r="D30" s="260" t="s">
        <v>330</v>
      </c>
      <c r="E30" s="530">
        <v>5713.73</v>
      </c>
      <c r="F30" s="525">
        <v>58.351000816993462</v>
      </c>
    </row>
    <row r="31" spans="1:6">
      <c r="A31" s="266"/>
      <c r="B31" s="611"/>
      <c r="C31" s="267"/>
      <c r="D31" s="260" t="s">
        <v>460</v>
      </c>
      <c r="E31" s="530"/>
      <c r="F31" s="262"/>
    </row>
    <row r="32" spans="1:6" ht="18">
      <c r="A32" s="258" t="s">
        <v>332</v>
      </c>
      <c r="B32" s="529">
        <f>B33+B34+B36+B38+B39</f>
        <v>515048</v>
      </c>
      <c r="C32" s="262"/>
      <c r="D32" s="258" t="s">
        <v>334</v>
      </c>
      <c r="E32" s="529">
        <f>E33+E34+E35</f>
        <v>264960</v>
      </c>
      <c r="F32" s="262"/>
    </row>
    <row r="33" spans="1:6">
      <c r="A33" s="260" t="s">
        <v>609</v>
      </c>
      <c r="B33" s="612">
        <v>207884</v>
      </c>
      <c r="C33" s="262"/>
      <c r="D33" s="260" t="s">
        <v>1298</v>
      </c>
      <c r="E33" s="530">
        <v>61201</v>
      </c>
      <c r="F33" s="266"/>
    </row>
    <row r="34" spans="1:6">
      <c r="A34" s="260" t="s">
        <v>1296</v>
      </c>
      <c r="B34" s="612">
        <v>9163</v>
      </c>
      <c r="C34" s="268"/>
      <c r="D34" s="260" t="s">
        <v>1234</v>
      </c>
      <c r="E34" s="530">
        <v>139259</v>
      </c>
      <c r="F34" s="266"/>
    </row>
    <row r="35" spans="1:6">
      <c r="A35" s="260" t="s">
        <v>463</v>
      </c>
      <c r="B35" s="530"/>
      <c r="C35" s="268"/>
      <c r="D35" s="260" t="s">
        <v>381</v>
      </c>
      <c r="E35" s="530">
        <f>E36</f>
        <v>64500</v>
      </c>
      <c r="F35" s="260"/>
    </row>
    <row r="36" spans="1:6">
      <c r="A36" s="260" t="s">
        <v>464</v>
      </c>
      <c r="B36" s="612">
        <v>152120</v>
      </c>
      <c r="C36" s="268"/>
      <c r="D36" s="260" t="s">
        <v>465</v>
      </c>
      <c r="E36" s="530">
        <v>64500</v>
      </c>
      <c r="F36" s="260"/>
    </row>
    <row r="37" spans="1:6">
      <c r="A37" s="260" t="s">
        <v>1342</v>
      </c>
      <c r="B37" s="612"/>
      <c r="C37" s="268"/>
      <c r="D37" s="260"/>
      <c r="E37" s="530"/>
      <c r="F37" s="260"/>
    </row>
    <row r="38" spans="1:6">
      <c r="A38" s="260" t="s">
        <v>1343</v>
      </c>
      <c r="B38" s="612">
        <v>64500</v>
      </c>
      <c r="C38" s="268"/>
      <c r="D38" s="260"/>
      <c r="E38" s="612"/>
      <c r="F38" s="260"/>
    </row>
    <row r="39" spans="1:6">
      <c r="A39" s="260" t="s">
        <v>1297</v>
      </c>
      <c r="B39" s="612">
        <v>81381</v>
      </c>
      <c r="C39" s="267"/>
      <c r="D39" s="260"/>
      <c r="E39" s="530"/>
      <c r="F39" s="260"/>
    </row>
    <row r="40" spans="1:6" ht="39" customHeight="1">
      <c r="A40" s="709" t="s">
        <v>466</v>
      </c>
      <c r="B40" s="709"/>
      <c r="C40" s="709"/>
      <c r="D40" s="709"/>
      <c r="E40" s="709"/>
      <c r="F40" s="709"/>
    </row>
  </sheetData>
  <mergeCells count="4">
    <mergeCell ref="A1:F1"/>
    <mergeCell ref="A2:F2"/>
    <mergeCell ref="E3:F3"/>
    <mergeCell ref="A40:F40"/>
  </mergeCells>
  <phoneticPr fontId="6"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W25"/>
  <sheetViews>
    <sheetView showGridLines="0" showZeros="0" workbookViewId="0">
      <selection activeCell="K13" sqref="K13"/>
    </sheetView>
  </sheetViews>
  <sheetFormatPr baseColWidth="10" defaultColWidth="6.6640625" defaultRowHeight="13"/>
  <cols>
    <col min="1" max="1" width="35.6640625" style="14" customWidth="1"/>
    <col min="2" max="4" width="15.6640625" style="14" customWidth="1"/>
    <col min="5" max="6" width="9" style="14" customWidth="1"/>
    <col min="7" max="10" width="6" style="14" customWidth="1"/>
    <col min="11" max="11" width="9" style="14" customWidth="1"/>
    <col min="12" max="12" width="6.1640625" style="14" customWidth="1"/>
    <col min="13" max="49" width="9" style="14" customWidth="1"/>
    <col min="50" max="16384" width="6.6640625" style="14"/>
  </cols>
  <sheetData>
    <row r="1" spans="1:49" ht="19.5" customHeight="1">
      <c r="A1" s="13" t="s">
        <v>578</v>
      </c>
    </row>
    <row r="2" spans="1:49" ht="26.25" customHeight="1">
      <c r="A2" s="667" t="s">
        <v>290</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row>
    <row r="3" spans="1:49" ht="19.5" customHeight="1" thickBot="1">
      <c r="A3" s="16"/>
      <c r="B3" s="17"/>
      <c r="C3" s="16" t="s">
        <v>0</v>
      </c>
      <c r="D3" s="18" t="s">
        <v>1</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s="13" customFormat="1" ht="50" customHeight="1">
      <c r="A4" s="58" t="s">
        <v>87</v>
      </c>
      <c r="B4" s="59" t="s">
        <v>60</v>
      </c>
      <c r="C4" s="59" t="s">
        <v>61</v>
      </c>
      <c r="D4" s="60" t="s">
        <v>167</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7"/>
    </row>
    <row r="5" spans="1:49" s="1" customFormat="1" ht="25" customHeight="1">
      <c r="A5" s="82" t="s">
        <v>1290</v>
      </c>
      <c r="B5" s="436">
        <f>B6+B20</f>
        <v>513528</v>
      </c>
      <c r="C5" s="437">
        <f>C6+C20</f>
        <v>529000</v>
      </c>
      <c r="D5" s="438">
        <f>C5/B5*100</f>
        <v>103.01288342602545</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5" customHeight="1">
      <c r="A6" s="83" t="s">
        <v>3</v>
      </c>
      <c r="B6" s="436">
        <f>SUM(B7:B19)</f>
        <v>391932</v>
      </c>
      <c r="C6" s="437">
        <f>SUM(C7:C19)</f>
        <v>431100</v>
      </c>
      <c r="D6" s="438">
        <f t="shared" ref="D6:D25" si="0">C6/B6*100</f>
        <v>109.99357031321759</v>
      </c>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2" customFormat="1" ht="25" customHeight="1">
      <c r="A7" s="84" t="s">
        <v>27</v>
      </c>
      <c r="B7" s="439">
        <v>72843</v>
      </c>
      <c r="C7" s="436">
        <v>80000</v>
      </c>
      <c r="D7" s="438">
        <f t="shared" si="0"/>
        <v>109.82524058591765</v>
      </c>
    </row>
    <row r="8" spans="1:49" s="2" customFormat="1" ht="25" customHeight="1">
      <c r="A8" s="84" t="s">
        <v>28</v>
      </c>
      <c r="B8" s="437">
        <v>43356</v>
      </c>
      <c r="C8" s="436">
        <v>48000</v>
      </c>
      <c r="D8" s="438">
        <f t="shared" si="0"/>
        <v>110.71132023249378</v>
      </c>
    </row>
    <row r="9" spans="1:49" s="2" customFormat="1" ht="25" customHeight="1">
      <c r="A9" s="84" t="s">
        <v>29</v>
      </c>
      <c r="B9" s="437">
        <v>8575</v>
      </c>
      <c r="C9" s="436">
        <v>9400</v>
      </c>
      <c r="D9" s="438">
        <f t="shared" si="0"/>
        <v>109.62099125364431</v>
      </c>
    </row>
    <row r="10" spans="1:49" s="2" customFormat="1" ht="25" customHeight="1">
      <c r="A10" s="84" t="s">
        <v>79</v>
      </c>
      <c r="B10" s="440">
        <v>5638</v>
      </c>
      <c r="C10" s="436">
        <v>6200</v>
      </c>
      <c r="D10" s="438">
        <f t="shared" si="0"/>
        <v>109.96807378503016</v>
      </c>
    </row>
    <row r="11" spans="1:49" s="2" customFormat="1" ht="25" customHeight="1">
      <c r="A11" s="84" t="s">
        <v>30</v>
      </c>
      <c r="B11" s="440">
        <v>12849</v>
      </c>
      <c r="C11" s="436">
        <v>14000</v>
      </c>
      <c r="D11" s="438">
        <f t="shared" si="0"/>
        <v>108.9578955560744</v>
      </c>
    </row>
    <row r="12" spans="1:49" s="2" customFormat="1" ht="25" customHeight="1">
      <c r="A12" s="84" t="s">
        <v>31</v>
      </c>
      <c r="B12" s="440">
        <v>11444</v>
      </c>
      <c r="C12" s="436">
        <v>12600</v>
      </c>
      <c r="D12" s="438">
        <f t="shared" si="0"/>
        <v>110.10136315973436</v>
      </c>
    </row>
    <row r="13" spans="1:49" s="2" customFormat="1" ht="25" customHeight="1">
      <c r="A13" s="84" t="s">
        <v>32</v>
      </c>
      <c r="B13" s="440">
        <v>10628</v>
      </c>
      <c r="C13" s="436">
        <v>11700</v>
      </c>
      <c r="D13" s="438">
        <f t="shared" si="0"/>
        <v>110.08656379375235</v>
      </c>
    </row>
    <row r="14" spans="1:49" s="2" customFormat="1" ht="25" customHeight="1">
      <c r="A14" s="84" t="s">
        <v>33</v>
      </c>
      <c r="B14" s="440">
        <v>33344</v>
      </c>
      <c r="C14" s="436">
        <v>37000</v>
      </c>
      <c r="D14" s="438">
        <f t="shared" si="0"/>
        <v>110.96449136276392</v>
      </c>
    </row>
    <row r="15" spans="1:49" s="2" customFormat="1" ht="25" customHeight="1">
      <c r="A15" s="84" t="s">
        <v>80</v>
      </c>
      <c r="B15" s="440">
        <v>51991</v>
      </c>
      <c r="C15" s="436">
        <v>57100</v>
      </c>
      <c r="D15" s="438">
        <f t="shared" si="0"/>
        <v>109.82670077513417</v>
      </c>
    </row>
    <row r="16" spans="1:49" s="2" customFormat="1" ht="25" customHeight="1">
      <c r="A16" s="84" t="s">
        <v>81</v>
      </c>
      <c r="B16" s="440">
        <v>31649</v>
      </c>
      <c r="C16" s="436">
        <v>34800</v>
      </c>
      <c r="D16" s="438">
        <f t="shared" si="0"/>
        <v>109.95608076084554</v>
      </c>
    </row>
    <row r="17" spans="1:4" s="2" customFormat="1" ht="25" customHeight="1">
      <c r="A17" s="84" t="s">
        <v>82</v>
      </c>
      <c r="B17" s="440">
        <v>109370</v>
      </c>
      <c r="C17" s="436">
        <v>120000</v>
      </c>
      <c r="D17" s="438">
        <f t="shared" si="0"/>
        <v>109.71930145378074</v>
      </c>
    </row>
    <row r="18" spans="1:4" s="2" customFormat="1" ht="25" customHeight="1">
      <c r="A18" s="84" t="s">
        <v>85</v>
      </c>
      <c r="B18" s="440">
        <v>142</v>
      </c>
      <c r="C18" s="436">
        <v>200</v>
      </c>
      <c r="D18" s="438">
        <f t="shared" si="0"/>
        <v>140.8450704225352</v>
      </c>
    </row>
    <row r="19" spans="1:4" s="2" customFormat="1" ht="25" customHeight="1">
      <c r="A19" s="84" t="s">
        <v>86</v>
      </c>
      <c r="B19" s="440">
        <v>103</v>
      </c>
      <c r="C19" s="437">
        <v>100</v>
      </c>
      <c r="D19" s="438">
        <f t="shared" si="0"/>
        <v>97.087378640776706</v>
      </c>
    </row>
    <row r="20" spans="1:4" s="2" customFormat="1" ht="25" customHeight="1">
      <c r="A20" s="83" t="s">
        <v>4</v>
      </c>
      <c r="B20" s="440">
        <f>SUM(B21:B25)</f>
        <v>121596</v>
      </c>
      <c r="C20" s="437">
        <f>SUM(C21:C25)</f>
        <v>97900</v>
      </c>
      <c r="D20" s="438">
        <f t="shared" si="0"/>
        <v>80.512516859107208</v>
      </c>
    </row>
    <row r="21" spans="1:4" s="2" customFormat="1" ht="25" customHeight="1">
      <c r="A21" s="84" t="s">
        <v>35</v>
      </c>
      <c r="B21" s="439">
        <v>13085</v>
      </c>
      <c r="C21" s="436">
        <v>14300</v>
      </c>
      <c r="D21" s="438">
        <f t="shared" si="0"/>
        <v>109.28544134505158</v>
      </c>
    </row>
    <row r="22" spans="1:4" s="2" customFormat="1" ht="25" customHeight="1">
      <c r="A22" s="84" t="s">
        <v>36</v>
      </c>
      <c r="B22" s="439">
        <v>3247</v>
      </c>
      <c r="C22" s="436">
        <v>3500</v>
      </c>
      <c r="D22" s="438">
        <f t="shared" si="0"/>
        <v>107.79180782260549</v>
      </c>
    </row>
    <row r="23" spans="1:4" s="2" customFormat="1" ht="25" customHeight="1">
      <c r="A23" s="84" t="s">
        <v>37</v>
      </c>
      <c r="B23" s="439">
        <v>12955</v>
      </c>
      <c r="C23" s="436">
        <v>13000</v>
      </c>
      <c r="D23" s="438">
        <f t="shared" si="0"/>
        <v>100.34735623311464</v>
      </c>
    </row>
    <row r="24" spans="1:4" s="2" customFormat="1" ht="25" customHeight="1">
      <c r="A24" s="84" t="s">
        <v>38</v>
      </c>
      <c r="B24" s="439">
        <v>91738</v>
      </c>
      <c r="C24" s="436">
        <f>64900+1600</f>
        <v>66500</v>
      </c>
      <c r="D24" s="438">
        <f t="shared" si="0"/>
        <v>72.489044888704797</v>
      </c>
    </row>
    <row r="25" spans="1:4" ht="21.75" customHeight="1">
      <c r="A25" s="84" t="s">
        <v>40</v>
      </c>
      <c r="B25" s="436">
        <v>571</v>
      </c>
      <c r="C25" s="437">
        <v>600</v>
      </c>
      <c r="D25" s="438">
        <f t="shared" si="0"/>
        <v>105.07880910683012</v>
      </c>
    </row>
  </sheetData>
  <sheetProtection formatCells="0" formatColumns="0" formatRows="0"/>
  <mergeCells count="1">
    <mergeCell ref="A2:D2"/>
  </mergeCells>
  <phoneticPr fontId="6" type="noConversion"/>
  <printOptions horizontalCentered="1"/>
  <pageMargins left="0.70833333333333304" right="0.70833333333333304" top="0.55069444444444404" bottom="0.35416666666666702" header="0.31458333333333299" footer="0.31458333333333299"/>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D6"/>
  <sheetViews>
    <sheetView workbookViewId="0">
      <selection activeCell="E7" sqref="E7"/>
    </sheetView>
  </sheetViews>
  <sheetFormatPr baseColWidth="10" defaultColWidth="9" defaultRowHeight="42.75" customHeight="1"/>
  <cols>
    <col min="1" max="3" width="20.6640625" style="53" customWidth="1"/>
    <col min="4" max="4" width="40.6640625" style="53" customWidth="1"/>
    <col min="5" max="5" width="28.83203125" style="53" customWidth="1"/>
    <col min="6" max="16384" width="9" style="53"/>
  </cols>
  <sheetData>
    <row r="1" spans="1:4" ht="70.5" customHeight="1">
      <c r="A1" s="671" t="s">
        <v>291</v>
      </c>
      <c r="B1" s="672"/>
      <c r="C1" s="672"/>
      <c r="D1" s="672"/>
    </row>
    <row r="2" spans="1:4" ht="42.75" customHeight="1">
      <c r="A2" s="673" t="s">
        <v>1849</v>
      </c>
      <c r="B2" s="674"/>
      <c r="C2" s="674"/>
      <c r="D2" s="674"/>
    </row>
    <row r="3" spans="1:4" ht="42.75" customHeight="1">
      <c r="A3" s="674"/>
      <c r="B3" s="674"/>
      <c r="C3" s="674"/>
      <c r="D3" s="674"/>
    </row>
    <row r="4" spans="1:4" ht="42.75" customHeight="1">
      <c r="A4" s="674"/>
      <c r="B4" s="674"/>
      <c r="C4" s="674"/>
      <c r="D4" s="674"/>
    </row>
    <row r="5" spans="1:4" ht="42.75" customHeight="1">
      <c r="A5" s="674"/>
      <c r="B5" s="674"/>
      <c r="C5" s="674"/>
      <c r="D5" s="674"/>
    </row>
    <row r="6" spans="1:4" ht="16.5" customHeight="1">
      <c r="A6" s="674"/>
      <c r="B6" s="674"/>
      <c r="C6" s="674"/>
      <c r="D6" s="674"/>
    </row>
  </sheetData>
  <mergeCells count="2">
    <mergeCell ref="A1:D1"/>
    <mergeCell ref="A2:D6"/>
  </mergeCells>
  <phoneticPr fontId="6" type="noConversion"/>
  <pageMargins left="0.7" right="0.7" top="0.75" bottom="0.75" header="0.3" footer="0.3"/>
  <pageSetup paperSize="9" scale="82"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AS31"/>
  <sheetViews>
    <sheetView showGridLines="0" showZeros="0" zoomScaleNormal="100" workbookViewId="0">
      <selection activeCell="H9" sqref="H9"/>
    </sheetView>
  </sheetViews>
  <sheetFormatPr baseColWidth="10" defaultColWidth="6.6640625" defaultRowHeight="13"/>
  <cols>
    <col min="1" max="1" width="22.6640625" style="14" customWidth="1"/>
    <col min="2" max="3" width="15.6640625" style="444" customWidth="1"/>
    <col min="4" max="4" width="15.6640625" style="14" customWidth="1"/>
    <col min="5" max="45" width="9" style="14" customWidth="1"/>
    <col min="46" max="16384" width="6.6640625" style="14"/>
  </cols>
  <sheetData>
    <row r="1" spans="1:45" ht="19.5" customHeight="1">
      <c r="A1" s="13" t="s">
        <v>1496</v>
      </c>
    </row>
    <row r="2" spans="1:45" ht="30.75" customHeight="1">
      <c r="A2" s="667" t="s">
        <v>1495</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thickBot="1">
      <c r="A3" s="16"/>
      <c r="B3" s="445"/>
      <c r="C3" s="445"/>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58" t="s">
        <v>98</v>
      </c>
      <c r="B4" s="481" t="s">
        <v>59</v>
      </c>
      <c r="C4" s="482" t="s">
        <v>62</v>
      </c>
      <c r="D4" s="60" t="s">
        <v>168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258" t="s">
        <v>6</v>
      </c>
      <c r="B5" s="529">
        <v>747791</v>
      </c>
      <c r="C5" s="529">
        <f>SUM(C6:C31)</f>
        <v>779087.99815800018</v>
      </c>
      <c r="D5" s="522">
        <f>C5/B5*100</f>
        <v>104.18526007373721</v>
      </c>
    </row>
    <row r="6" spans="1:45" s="13" customFormat="1" ht="25" customHeight="1">
      <c r="A6" s="260" t="s">
        <v>5</v>
      </c>
      <c r="B6" s="530">
        <v>104852.42</v>
      </c>
      <c r="C6" s="430">
        <v>116749.218633</v>
      </c>
      <c r="D6" s="88">
        <f t="shared" ref="D6:D31" si="0">C6/B6*100</f>
        <v>111.34623181134016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260" t="s">
        <v>7</v>
      </c>
      <c r="B7" s="530"/>
      <c r="C7" s="430"/>
      <c r="D7" s="88"/>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s="13" customFormat="1" ht="25" customHeight="1">
      <c r="A8" s="260" t="s">
        <v>8</v>
      </c>
      <c r="B8" s="530">
        <v>3222.2</v>
      </c>
      <c r="C8" s="430">
        <v>7311.1544459999996</v>
      </c>
      <c r="D8" s="88">
        <f t="shared" si="0"/>
        <v>226.89946142387188</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row>
    <row r="9" spans="1:45" s="13" customFormat="1" ht="25" customHeight="1">
      <c r="A9" s="260" t="s">
        <v>9</v>
      </c>
      <c r="B9" s="530">
        <v>68131.460000000006</v>
      </c>
      <c r="C9" s="430">
        <v>65240.753611</v>
      </c>
      <c r="D9" s="88">
        <f t="shared" si="0"/>
        <v>95.757163593734802</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row>
    <row r="10" spans="1:45" s="13" customFormat="1" ht="25" customHeight="1">
      <c r="A10" s="260" t="s">
        <v>10</v>
      </c>
      <c r="B10" s="530">
        <v>166829.71</v>
      </c>
      <c r="C10" s="430">
        <v>162723.20263000001</v>
      </c>
      <c r="D10" s="88">
        <f t="shared" si="0"/>
        <v>97.538503561505934</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row>
    <row r="11" spans="1:45" s="13" customFormat="1" ht="25" customHeight="1">
      <c r="A11" s="260" t="s">
        <v>11</v>
      </c>
      <c r="B11" s="530">
        <v>9564.2099999999991</v>
      </c>
      <c r="C11" s="430">
        <v>13635.053658999999</v>
      </c>
      <c r="D11" s="88">
        <f t="shared" si="0"/>
        <v>142.56330276102261</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row>
    <row r="12" spans="1:45" s="13" customFormat="1" ht="25" customHeight="1">
      <c r="A12" s="260" t="s">
        <v>12</v>
      </c>
      <c r="B12" s="530">
        <v>11384.4</v>
      </c>
      <c r="C12" s="430">
        <v>8585.9544430000005</v>
      </c>
      <c r="D12" s="88">
        <f t="shared" si="0"/>
        <v>75.418594242999205</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row>
    <row r="13" spans="1:45" s="13" customFormat="1" ht="25" customHeight="1">
      <c r="A13" s="260" t="s">
        <v>13</v>
      </c>
      <c r="B13" s="530">
        <v>91474.510000000024</v>
      </c>
      <c r="C13" s="430">
        <v>78106.141088999997</v>
      </c>
      <c r="D13" s="88">
        <f t="shared" si="0"/>
        <v>85.38568950956936</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row>
    <row r="14" spans="1:45" s="13" customFormat="1" ht="25" customHeight="1">
      <c r="A14" s="260" t="s">
        <v>1299</v>
      </c>
      <c r="B14" s="530">
        <v>61181.690000000053</v>
      </c>
      <c r="C14" s="430">
        <v>55314.972990000002</v>
      </c>
      <c r="D14" s="88">
        <f t="shared" si="0"/>
        <v>90.410992226595823</v>
      </c>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row>
    <row r="15" spans="1:45" s="13" customFormat="1" ht="25" customHeight="1">
      <c r="A15" s="260" t="s">
        <v>15</v>
      </c>
      <c r="B15" s="530">
        <v>19030.919999999998</v>
      </c>
      <c r="C15" s="430">
        <v>32957.589667</v>
      </c>
      <c r="D15" s="88">
        <f t="shared" si="0"/>
        <v>173.17917193178261</v>
      </c>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row>
    <row r="16" spans="1:45" s="13" customFormat="1" ht="25" customHeight="1">
      <c r="A16" s="260" t="s">
        <v>16</v>
      </c>
      <c r="B16" s="530">
        <v>38092.22</v>
      </c>
      <c r="C16" s="430">
        <v>47779.133483999998</v>
      </c>
      <c r="D16" s="88">
        <f t="shared" si="0"/>
        <v>125.43016260013198</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row>
    <row r="17" spans="1:45" s="13" customFormat="1" ht="25" customHeight="1">
      <c r="A17" s="260" t="s">
        <v>17</v>
      </c>
      <c r="B17" s="530">
        <v>71728.36</v>
      </c>
      <c r="C17" s="430">
        <v>78015.805393000002</v>
      </c>
      <c r="D17" s="88">
        <f t="shared" si="0"/>
        <v>108.76563383437178</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row>
    <row r="18" spans="1:45" s="13" customFormat="1" ht="25" customHeight="1">
      <c r="A18" s="260" t="s">
        <v>18</v>
      </c>
      <c r="B18" s="530">
        <v>13747.44</v>
      </c>
      <c r="C18" s="430">
        <v>14704.18346</v>
      </c>
      <c r="D18" s="88">
        <f t="shared" si="0"/>
        <v>106.95942997387149</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row>
    <row r="19" spans="1:45" s="13" customFormat="1" ht="25" customHeight="1">
      <c r="A19" s="260" t="s">
        <v>1300</v>
      </c>
      <c r="B19" s="530">
        <v>9343.34</v>
      </c>
      <c r="C19" s="430">
        <v>4402.3614610000004</v>
      </c>
      <c r="D19" s="88">
        <f t="shared" si="0"/>
        <v>47.117641667754789</v>
      </c>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row>
    <row r="20" spans="1:45" s="13" customFormat="1" ht="25" customHeight="1">
      <c r="A20" s="260" t="s">
        <v>20</v>
      </c>
      <c r="B20" s="530">
        <v>7421.56</v>
      </c>
      <c r="C20" s="430">
        <v>6641.5427540000001</v>
      </c>
      <c r="D20" s="88">
        <f t="shared" si="0"/>
        <v>89.489847875648778</v>
      </c>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row>
    <row r="21" spans="1:45" s="13" customFormat="1" ht="25" customHeight="1">
      <c r="A21" s="260" t="s">
        <v>21</v>
      </c>
      <c r="B21" s="530">
        <v>874</v>
      </c>
      <c r="C21" s="430">
        <v>550</v>
      </c>
      <c r="D21" s="88">
        <f t="shared" si="0"/>
        <v>62.929061784897023</v>
      </c>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row>
    <row r="22" spans="1:45" s="13" customFormat="1" ht="25" customHeight="1">
      <c r="A22" s="265" t="s">
        <v>1301</v>
      </c>
      <c r="B22" s="530"/>
      <c r="C22" s="430"/>
      <c r="D22" s="88"/>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row>
    <row r="23" spans="1:45" s="13" customFormat="1" ht="25" customHeight="1">
      <c r="A23" s="260" t="s">
        <v>1302</v>
      </c>
      <c r="B23" s="530">
        <v>2402.7800000000002</v>
      </c>
      <c r="C23" s="430">
        <v>5680.0167780000002</v>
      </c>
      <c r="D23" s="88">
        <f t="shared" si="0"/>
        <v>236.39354322909293</v>
      </c>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row>
    <row r="24" spans="1:45" s="13" customFormat="1" ht="25" customHeight="1">
      <c r="A24" s="260" t="s">
        <v>24</v>
      </c>
      <c r="B24" s="530">
        <v>36547.440000000002</v>
      </c>
      <c r="C24" s="430">
        <v>54499.040864000002</v>
      </c>
      <c r="D24" s="88">
        <f t="shared" si="0"/>
        <v>149.11862736213536</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row>
    <row r="25" spans="1:45" s="13" customFormat="1" ht="25" customHeight="1">
      <c r="A25" s="260" t="s">
        <v>25</v>
      </c>
      <c r="B25" s="530">
        <v>6</v>
      </c>
      <c r="C25" s="430">
        <v>6.0000200000000001</v>
      </c>
      <c r="D25" s="88">
        <f t="shared" si="0"/>
        <v>100.00033333333333</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row>
    <row r="26" spans="1:45" s="13" customFormat="1" ht="25" customHeight="1">
      <c r="A26" s="260" t="s">
        <v>26</v>
      </c>
      <c r="B26" s="530">
        <v>5825.17</v>
      </c>
      <c r="C26" s="430">
        <v>7472.1427759999997</v>
      </c>
      <c r="D26" s="88">
        <f t="shared" si="0"/>
        <v>128.27338560076359</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row>
    <row r="27" spans="1:45" s="13" customFormat="1" ht="25" customHeight="1">
      <c r="A27" s="260" t="s">
        <v>328</v>
      </c>
      <c r="B27" s="530">
        <v>15000</v>
      </c>
      <c r="C27" s="430">
        <v>13000</v>
      </c>
      <c r="D27" s="88">
        <f t="shared" si="0"/>
        <v>86.666666666666671</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row>
    <row r="28" spans="1:45" s="13" customFormat="1" ht="25" customHeight="1">
      <c r="A28" s="260" t="s">
        <v>329</v>
      </c>
      <c r="B28" s="530">
        <v>4338</v>
      </c>
      <c r="C28" s="430"/>
      <c r="D28" s="88">
        <f t="shared" si="0"/>
        <v>0</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row>
    <row r="29" spans="1:45" s="13" customFormat="1" ht="25" customHeight="1">
      <c r="A29" s="260" t="s">
        <v>1303</v>
      </c>
      <c r="B29" s="530">
        <v>95.6</v>
      </c>
      <c r="C29" s="430">
        <v>175</v>
      </c>
      <c r="D29" s="88">
        <f t="shared" si="0"/>
        <v>183.05439330543933</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5" s="13" customFormat="1" ht="25" customHeight="1">
      <c r="A30" s="260" t="s">
        <v>1304</v>
      </c>
      <c r="B30" s="530">
        <v>6690.42</v>
      </c>
      <c r="C30" s="430">
        <v>5538.73</v>
      </c>
      <c r="D30" s="88">
        <f t="shared" si="0"/>
        <v>82.785983540644679</v>
      </c>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row>
    <row r="31" spans="1:45" ht="24" customHeight="1">
      <c r="A31" s="260" t="s">
        <v>1305</v>
      </c>
      <c r="B31" s="530">
        <v>6.21</v>
      </c>
      <c r="C31" s="531"/>
      <c r="D31" s="88">
        <f t="shared" si="0"/>
        <v>0</v>
      </c>
    </row>
  </sheetData>
  <sheetProtection formatCells="0" formatColumns="0" formatRows="0"/>
  <mergeCells count="1">
    <mergeCell ref="A2:D2"/>
  </mergeCells>
  <phoneticPr fontId="6" type="noConversion"/>
  <printOptions horizontalCentered="1"/>
  <pageMargins left="0.70833333333333304" right="0.70833333333333304" top="0.74791666666666701" bottom="0.55069444444444404" header="0.31458333333333299" footer="0.31458333333333299"/>
  <pageSetup paperSize="9" scale="81" fitToWidth="0"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C463"/>
  <sheetViews>
    <sheetView workbookViewId="0">
      <selection activeCell="D463" sqref="D463"/>
    </sheetView>
  </sheetViews>
  <sheetFormatPr baseColWidth="10" defaultColWidth="21.5" defaultRowHeight="15"/>
  <cols>
    <col min="1" max="1" width="56.6640625" style="290" customWidth="1"/>
    <col min="2" max="2" width="18.5" style="532" customWidth="1"/>
    <col min="3" max="16384" width="21.5" style="290"/>
  </cols>
  <sheetData>
    <row r="1" spans="1:3" ht="17">
      <c r="A1" s="668" t="s">
        <v>1497</v>
      </c>
      <c r="B1" s="668"/>
    </row>
    <row r="2" spans="1:3" s="292" customFormat="1" ht="23">
      <c r="A2" s="676" t="s">
        <v>294</v>
      </c>
      <c r="B2" s="676"/>
      <c r="C2" s="291"/>
    </row>
    <row r="3" spans="1:3" ht="27" customHeight="1">
      <c r="A3" s="710" t="s">
        <v>391</v>
      </c>
      <c r="B3" s="710"/>
      <c r="C3" s="293"/>
    </row>
    <row r="4" spans="1:3" ht="24" customHeight="1">
      <c r="A4" s="533" t="s">
        <v>505</v>
      </c>
      <c r="B4" s="534" t="s">
        <v>514</v>
      </c>
      <c r="C4" s="294"/>
    </row>
    <row r="5" spans="1:3" ht="25.5" customHeight="1">
      <c r="A5" s="535" t="s">
        <v>6</v>
      </c>
      <c r="B5" s="536">
        <v>779087.99815799994</v>
      </c>
      <c r="C5" s="294"/>
    </row>
    <row r="6" spans="1:3" ht="21" customHeight="1">
      <c r="A6" s="537" t="s">
        <v>5</v>
      </c>
      <c r="B6" s="538">
        <v>116749.218633</v>
      </c>
    </row>
    <row r="7" spans="1:3" ht="21" customHeight="1">
      <c r="A7" s="539" t="s">
        <v>1560</v>
      </c>
      <c r="B7" s="538">
        <v>3864.6686060000002</v>
      </c>
    </row>
    <row r="8" spans="1:3" ht="21" customHeight="1">
      <c r="A8" s="540" t="s">
        <v>655</v>
      </c>
      <c r="B8" s="538">
        <v>3173.953215</v>
      </c>
    </row>
    <row r="9" spans="1:3" ht="21" customHeight="1">
      <c r="A9" s="540" t="s">
        <v>656</v>
      </c>
      <c r="B9" s="538">
        <v>114</v>
      </c>
    </row>
    <row r="10" spans="1:3" ht="21" customHeight="1">
      <c r="A10" s="540" t="s">
        <v>657</v>
      </c>
      <c r="B10" s="538">
        <v>244</v>
      </c>
    </row>
    <row r="11" spans="1:3" ht="21" customHeight="1">
      <c r="A11" s="540" t="s">
        <v>658</v>
      </c>
      <c r="B11" s="538">
        <v>137</v>
      </c>
    </row>
    <row r="12" spans="1:3" ht="21" customHeight="1">
      <c r="A12" s="540" t="s">
        <v>659</v>
      </c>
      <c r="B12" s="538">
        <v>40</v>
      </c>
    </row>
    <row r="13" spans="1:3" ht="21" customHeight="1">
      <c r="A13" s="540" t="s">
        <v>660</v>
      </c>
      <c r="B13" s="538">
        <v>84</v>
      </c>
    </row>
    <row r="14" spans="1:3" ht="21" customHeight="1">
      <c r="A14" s="540" t="s">
        <v>661</v>
      </c>
      <c r="B14" s="538">
        <v>71.715390999999997</v>
      </c>
    </row>
    <row r="15" spans="1:3" ht="21" customHeight="1">
      <c r="A15" s="540" t="s">
        <v>1561</v>
      </c>
      <c r="B15" s="538">
        <v>1712.4543880000001</v>
      </c>
    </row>
    <row r="16" spans="1:3" ht="21" customHeight="1">
      <c r="A16" s="540" t="s">
        <v>655</v>
      </c>
      <c r="B16" s="538">
        <v>1094.405751</v>
      </c>
    </row>
    <row r="17" spans="1:2">
      <c r="A17" s="540" t="s">
        <v>656</v>
      </c>
      <c r="B17" s="538">
        <v>18</v>
      </c>
    </row>
    <row r="18" spans="1:2">
      <c r="A18" s="540" t="s">
        <v>663</v>
      </c>
      <c r="B18" s="538">
        <v>244</v>
      </c>
    </row>
    <row r="19" spans="1:2">
      <c r="A19" s="539" t="s">
        <v>664</v>
      </c>
      <c r="B19" s="538">
        <v>350</v>
      </c>
    </row>
    <row r="20" spans="1:2">
      <c r="A20" s="540" t="s">
        <v>661</v>
      </c>
      <c r="B20" s="538">
        <v>6.0486370000000003</v>
      </c>
    </row>
    <row r="21" spans="1:2">
      <c r="A21" s="540" t="s">
        <v>1562</v>
      </c>
      <c r="B21" s="538">
        <v>12273.257595999999</v>
      </c>
    </row>
    <row r="22" spans="1:2">
      <c r="A22" s="540" t="s">
        <v>655</v>
      </c>
      <c r="B22" s="538">
        <v>1901.666414</v>
      </c>
    </row>
    <row r="23" spans="1:2">
      <c r="A23" s="540" t="s">
        <v>656</v>
      </c>
      <c r="B23" s="538">
        <v>807</v>
      </c>
    </row>
    <row r="24" spans="1:2">
      <c r="A24" s="540" t="s">
        <v>667</v>
      </c>
      <c r="B24" s="538">
        <v>5091.1046299999998</v>
      </c>
    </row>
    <row r="25" spans="1:2">
      <c r="A25" s="540" t="s">
        <v>668</v>
      </c>
      <c r="B25" s="541">
        <v>2559.4507060000001</v>
      </c>
    </row>
    <row r="26" spans="1:2">
      <c r="A26" s="540" t="s">
        <v>669</v>
      </c>
      <c r="B26" s="541">
        <v>483.95600000000002</v>
      </c>
    </row>
    <row r="27" spans="1:2">
      <c r="A27" s="540" t="s">
        <v>661</v>
      </c>
      <c r="B27" s="541">
        <v>1223.665317</v>
      </c>
    </row>
    <row r="28" spans="1:2">
      <c r="A28" s="539" t="s">
        <v>1563</v>
      </c>
      <c r="B28" s="541">
        <v>206.41452899999999</v>
      </c>
    </row>
    <row r="29" spans="1:2">
      <c r="A29" s="540" t="s">
        <v>1564</v>
      </c>
      <c r="B29" s="541">
        <v>5119.6378709999999</v>
      </c>
    </row>
    <row r="30" spans="1:2">
      <c r="A30" s="540" t="s">
        <v>655</v>
      </c>
      <c r="B30" s="541">
        <v>1356.6913689999999</v>
      </c>
    </row>
    <row r="31" spans="1:2">
      <c r="A31" s="540" t="s">
        <v>661</v>
      </c>
      <c r="B31" s="541">
        <v>762.94650200000001</v>
      </c>
    </row>
    <row r="32" spans="1:2">
      <c r="A32" s="540" t="s">
        <v>673</v>
      </c>
      <c r="B32" s="541">
        <v>3000</v>
      </c>
    </row>
    <row r="33" spans="1:2">
      <c r="A33" s="540" t="s">
        <v>1565</v>
      </c>
      <c r="B33" s="541">
        <v>3019.0384399999998</v>
      </c>
    </row>
    <row r="34" spans="1:2">
      <c r="A34" s="540" t="s">
        <v>655</v>
      </c>
      <c r="B34" s="541">
        <v>647.29646600000001</v>
      </c>
    </row>
    <row r="35" spans="1:2">
      <c r="A35" s="540" t="s">
        <v>656</v>
      </c>
      <c r="B35" s="541">
        <v>33.5</v>
      </c>
    </row>
    <row r="36" spans="1:2">
      <c r="A36" s="540" t="s">
        <v>675</v>
      </c>
      <c r="B36" s="541">
        <v>1630</v>
      </c>
    </row>
    <row r="37" spans="1:2">
      <c r="A37" s="540" t="s">
        <v>676</v>
      </c>
      <c r="B37" s="541">
        <v>208</v>
      </c>
    </row>
    <row r="38" spans="1:2">
      <c r="A38" s="540" t="s">
        <v>677</v>
      </c>
      <c r="B38" s="541">
        <v>85</v>
      </c>
    </row>
    <row r="39" spans="1:2">
      <c r="A39" s="539" t="s">
        <v>678</v>
      </c>
      <c r="B39" s="541">
        <v>315</v>
      </c>
    </row>
    <row r="40" spans="1:2">
      <c r="A40" s="540" t="s">
        <v>661</v>
      </c>
      <c r="B40" s="541">
        <v>65.241973999999999</v>
      </c>
    </row>
    <row r="41" spans="1:2">
      <c r="A41" s="540" t="s">
        <v>1566</v>
      </c>
      <c r="B41" s="541">
        <v>35</v>
      </c>
    </row>
    <row r="42" spans="1:2">
      <c r="A42" s="540" t="s">
        <v>1567</v>
      </c>
      <c r="B42" s="541">
        <v>28856.059582000002</v>
      </c>
    </row>
    <row r="43" spans="1:2">
      <c r="A43" s="540" t="s">
        <v>655</v>
      </c>
      <c r="B43" s="541">
        <v>12201.392948000001</v>
      </c>
    </row>
    <row r="44" spans="1:2">
      <c r="A44" s="540" t="s">
        <v>656</v>
      </c>
      <c r="B44" s="541">
        <v>2040.3268</v>
      </c>
    </row>
    <row r="45" spans="1:2">
      <c r="A45" s="540" t="s">
        <v>680</v>
      </c>
      <c r="B45" s="541">
        <v>70</v>
      </c>
    </row>
    <row r="46" spans="1:2">
      <c r="A46" s="540" t="s">
        <v>719</v>
      </c>
      <c r="B46" s="541">
        <v>5</v>
      </c>
    </row>
    <row r="47" spans="1:2">
      <c r="A47" s="540" t="s">
        <v>661</v>
      </c>
      <c r="B47" s="541">
        <v>1405.3398340000001</v>
      </c>
    </row>
    <row r="48" spans="1:2">
      <c r="A48" s="540" t="s">
        <v>682</v>
      </c>
      <c r="B48" s="541">
        <v>13134</v>
      </c>
    </row>
    <row r="49" spans="1:2">
      <c r="A49" s="540" t="s">
        <v>1568</v>
      </c>
      <c r="B49" s="541">
        <v>2702</v>
      </c>
    </row>
    <row r="50" spans="1:2">
      <c r="A50" s="540" t="s">
        <v>655</v>
      </c>
      <c r="B50" s="541">
        <v>2702</v>
      </c>
    </row>
    <row r="51" spans="1:2">
      <c r="A51" s="539" t="s">
        <v>1569</v>
      </c>
      <c r="B51" s="541">
        <v>750</v>
      </c>
    </row>
    <row r="52" spans="1:2">
      <c r="A52" s="540" t="s">
        <v>686</v>
      </c>
      <c r="B52" s="541">
        <v>750</v>
      </c>
    </row>
    <row r="53" spans="1:2">
      <c r="A53" s="540" t="s">
        <v>1570</v>
      </c>
      <c r="B53" s="541">
        <v>3086.8223090000001</v>
      </c>
    </row>
    <row r="54" spans="1:2">
      <c r="A54" s="540" t="s">
        <v>655</v>
      </c>
      <c r="B54" s="541">
        <v>2082.7643320000002</v>
      </c>
    </row>
    <row r="55" spans="1:2">
      <c r="A55" s="540" t="s">
        <v>656</v>
      </c>
      <c r="B55" s="541">
        <v>893</v>
      </c>
    </row>
    <row r="56" spans="1:2">
      <c r="A56" s="540" t="s">
        <v>661</v>
      </c>
      <c r="B56" s="541">
        <v>111.05797699999999</v>
      </c>
    </row>
    <row r="57" spans="1:2">
      <c r="A57" s="540" t="s">
        <v>1571</v>
      </c>
      <c r="B57" s="541">
        <v>1532.3623909999999</v>
      </c>
    </row>
    <row r="58" spans="1:2">
      <c r="A58" s="540" t="s">
        <v>655</v>
      </c>
      <c r="B58" s="541">
        <v>840.33428400000003</v>
      </c>
    </row>
    <row r="59" spans="1:2">
      <c r="A59" s="540" t="s">
        <v>656</v>
      </c>
      <c r="B59" s="541">
        <v>60</v>
      </c>
    </row>
    <row r="60" spans="1:2">
      <c r="A60" s="540" t="s">
        <v>689</v>
      </c>
      <c r="B60" s="541">
        <v>380</v>
      </c>
    </row>
    <row r="61" spans="1:2">
      <c r="A61" s="540" t="s">
        <v>661</v>
      </c>
      <c r="B61" s="541">
        <v>252.02810700000001</v>
      </c>
    </row>
    <row r="62" spans="1:2">
      <c r="A62" s="539" t="s">
        <v>1572</v>
      </c>
      <c r="B62" s="541">
        <v>568.72310800000002</v>
      </c>
    </row>
    <row r="63" spans="1:2">
      <c r="A63" s="540" t="s">
        <v>655</v>
      </c>
      <c r="B63" s="541">
        <v>496.72310800000002</v>
      </c>
    </row>
    <row r="64" spans="1:2">
      <c r="A64" s="540" t="s">
        <v>691</v>
      </c>
      <c r="B64" s="541">
        <v>72</v>
      </c>
    </row>
    <row r="65" spans="1:2">
      <c r="A65" s="540" t="s">
        <v>1573</v>
      </c>
      <c r="B65" s="541">
        <v>859.50675899999999</v>
      </c>
    </row>
    <row r="66" spans="1:2">
      <c r="A66" s="540" t="s">
        <v>655</v>
      </c>
      <c r="B66" s="541">
        <v>332.54686900000002</v>
      </c>
    </row>
    <row r="67" spans="1:2">
      <c r="A67" s="540" t="s">
        <v>656</v>
      </c>
      <c r="B67" s="541">
        <v>296.3</v>
      </c>
    </row>
    <row r="68" spans="1:2">
      <c r="A68" s="540" t="s">
        <v>661</v>
      </c>
      <c r="B68" s="541">
        <v>75.759889999999999</v>
      </c>
    </row>
    <row r="69" spans="1:2">
      <c r="A69" s="540" t="s">
        <v>693</v>
      </c>
      <c r="B69" s="541">
        <v>154.9</v>
      </c>
    </row>
    <row r="70" spans="1:2">
      <c r="A70" s="540" t="s">
        <v>1574</v>
      </c>
      <c r="B70" s="541">
        <v>1782.6831119999999</v>
      </c>
    </row>
    <row r="71" spans="1:2">
      <c r="A71" s="540" t="s">
        <v>655</v>
      </c>
      <c r="B71" s="541">
        <v>673.678359</v>
      </c>
    </row>
    <row r="72" spans="1:2">
      <c r="A72" s="540" t="s">
        <v>695</v>
      </c>
      <c r="B72" s="541">
        <v>8.9708100000000002</v>
      </c>
    </row>
    <row r="73" spans="1:2">
      <c r="A73" s="539" t="s">
        <v>661</v>
      </c>
      <c r="B73" s="541">
        <v>262.47162100000003</v>
      </c>
    </row>
    <row r="74" spans="1:2">
      <c r="A74" s="540" t="s">
        <v>696</v>
      </c>
      <c r="B74" s="541">
        <v>837.56232199999999</v>
      </c>
    </row>
    <row r="75" spans="1:2">
      <c r="A75" s="540" t="s">
        <v>1575</v>
      </c>
      <c r="B75" s="541">
        <v>3478.8083700000002</v>
      </c>
    </row>
    <row r="76" spans="1:2">
      <c r="A76" s="540" t="s">
        <v>655</v>
      </c>
      <c r="B76" s="541">
        <v>846.82969300000002</v>
      </c>
    </row>
    <row r="77" spans="1:2">
      <c r="A77" s="540" t="s">
        <v>656</v>
      </c>
      <c r="B77" s="541">
        <v>1666.71</v>
      </c>
    </row>
    <row r="78" spans="1:2">
      <c r="A78" s="540" t="s">
        <v>698</v>
      </c>
      <c r="B78" s="541">
        <v>517.34619999999995</v>
      </c>
    </row>
    <row r="79" spans="1:2">
      <c r="A79" s="540" t="s">
        <v>661</v>
      </c>
      <c r="B79" s="541">
        <v>375.18247700000001</v>
      </c>
    </row>
    <row r="80" spans="1:2">
      <c r="A80" s="540" t="s">
        <v>1576</v>
      </c>
      <c r="B80" s="541">
        <v>72.739999999999995</v>
      </c>
    </row>
    <row r="81" spans="1:2">
      <c r="A81" s="540" t="s">
        <v>1577</v>
      </c>
      <c r="B81" s="541">
        <v>3668.2360629999998</v>
      </c>
    </row>
    <row r="82" spans="1:2">
      <c r="A82" s="540" t="s">
        <v>655</v>
      </c>
      <c r="B82" s="541">
        <v>1071.095757</v>
      </c>
    </row>
    <row r="83" spans="1:2">
      <c r="A83" s="540" t="s">
        <v>656</v>
      </c>
      <c r="B83" s="541">
        <v>2524.0311919999999</v>
      </c>
    </row>
    <row r="84" spans="1:2">
      <c r="A84" s="540" t="s">
        <v>661</v>
      </c>
      <c r="B84" s="541">
        <v>33.109113999999998</v>
      </c>
    </row>
    <row r="85" spans="1:2">
      <c r="A85" s="539" t="s">
        <v>700</v>
      </c>
      <c r="B85" s="541">
        <v>40</v>
      </c>
    </row>
    <row r="86" spans="1:2">
      <c r="A86" s="540" t="s">
        <v>1578</v>
      </c>
      <c r="B86" s="541">
        <v>3509.2073369999998</v>
      </c>
    </row>
    <row r="87" spans="1:2">
      <c r="A87" s="540" t="s">
        <v>655</v>
      </c>
      <c r="B87" s="541">
        <v>495.65631200000001</v>
      </c>
    </row>
    <row r="88" spans="1:2">
      <c r="A88" s="540" t="s">
        <v>661</v>
      </c>
      <c r="B88" s="541">
        <v>89.551024999999996</v>
      </c>
    </row>
    <row r="89" spans="1:2">
      <c r="A89" s="540" t="s">
        <v>702</v>
      </c>
      <c r="B89" s="541">
        <v>2924</v>
      </c>
    </row>
    <row r="90" spans="1:2">
      <c r="A90" s="540" t="s">
        <v>1579</v>
      </c>
      <c r="B90" s="541">
        <v>947.16151000000002</v>
      </c>
    </row>
    <row r="91" spans="1:2">
      <c r="A91" s="540" t="s">
        <v>655</v>
      </c>
      <c r="B91" s="541">
        <v>401.00113800000003</v>
      </c>
    </row>
    <row r="92" spans="1:2">
      <c r="A92" s="540" t="s">
        <v>1580</v>
      </c>
      <c r="B92" s="541">
        <v>120</v>
      </c>
    </row>
    <row r="93" spans="1:2">
      <c r="A93" s="540" t="s">
        <v>661</v>
      </c>
      <c r="B93" s="541">
        <v>81.160371999999995</v>
      </c>
    </row>
    <row r="94" spans="1:2">
      <c r="A94" s="539" t="s">
        <v>704</v>
      </c>
      <c r="B94" s="541">
        <v>345</v>
      </c>
    </row>
    <row r="95" spans="1:2">
      <c r="A95" s="540" t="s">
        <v>1581</v>
      </c>
      <c r="B95" s="541">
        <v>84</v>
      </c>
    </row>
    <row r="96" spans="1:2">
      <c r="A96" s="540" t="s">
        <v>1582</v>
      </c>
      <c r="B96" s="541">
        <v>84</v>
      </c>
    </row>
    <row r="97" spans="1:2">
      <c r="A97" s="540" t="s">
        <v>1583</v>
      </c>
      <c r="B97" s="541">
        <v>5084.7493080000004</v>
      </c>
    </row>
    <row r="98" spans="1:2">
      <c r="A98" s="540" t="s">
        <v>655</v>
      </c>
      <c r="B98" s="541">
        <v>1163.235498</v>
      </c>
    </row>
    <row r="99" spans="1:2">
      <c r="A99" s="540" t="s">
        <v>656</v>
      </c>
      <c r="B99" s="541">
        <v>3336</v>
      </c>
    </row>
    <row r="100" spans="1:2">
      <c r="A100" s="540" t="s">
        <v>661</v>
      </c>
      <c r="B100" s="541">
        <v>164.51381000000001</v>
      </c>
    </row>
    <row r="101" spans="1:2">
      <c r="A101" s="540" t="s">
        <v>707</v>
      </c>
      <c r="B101" s="541">
        <v>421</v>
      </c>
    </row>
    <row r="102" spans="1:2">
      <c r="A102" s="540" t="s">
        <v>1584</v>
      </c>
      <c r="B102" s="541">
        <v>652.70476599999995</v>
      </c>
    </row>
    <row r="103" spans="1:2">
      <c r="A103" s="540" t="s">
        <v>655</v>
      </c>
      <c r="B103" s="541">
        <v>410.11599999999999</v>
      </c>
    </row>
    <row r="104" spans="1:2">
      <c r="A104" s="540" t="s">
        <v>656</v>
      </c>
      <c r="B104" s="541">
        <v>24</v>
      </c>
    </row>
    <row r="105" spans="1:2">
      <c r="A105" s="540" t="s">
        <v>661</v>
      </c>
      <c r="B105" s="541">
        <v>218.58876599999999</v>
      </c>
    </row>
    <row r="106" spans="1:2">
      <c r="A106" s="540" t="s">
        <v>1585</v>
      </c>
      <c r="B106" s="541">
        <v>420</v>
      </c>
    </row>
    <row r="107" spans="1:2">
      <c r="A107" s="539" t="s">
        <v>710</v>
      </c>
      <c r="B107" s="541">
        <v>420</v>
      </c>
    </row>
    <row r="108" spans="1:2">
      <c r="A108" s="540" t="s">
        <v>1586</v>
      </c>
      <c r="B108" s="541">
        <v>32777.137116999998</v>
      </c>
    </row>
    <row r="109" spans="1:2">
      <c r="A109" s="540" t="s">
        <v>712</v>
      </c>
      <c r="B109" s="541">
        <v>32777.137116999998</v>
      </c>
    </row>
    <row r="110" spans="1:2">
      <c r="A110" s="540" t="s">
        <v>1587</v>
      </c>
      <c r="B110" s="541">
        <v>7311.1544459999996</v>
      </c>
    </row>
    <row r="111" spans="1:2">
      <c r="A111" s="540" t="s">
        <v>1588</v>
      </c>
      <c r="B111" s="541">
        <v>7311.1544459999996</v>
      </c>
    </row>
    <row r="112" spans="1:2">
      <c r="A112" s="540" t="s">
        <v>1589</v>
      </c>
      <c r="B112" s="541">
        <v>698</v>
      </c>
    </row>
    <row r="113" spans="1:2">
      <c r="A113" s="540" t="s">
        <v>714</v>
      </c>
      <c r="B113" s="541">
        <v>4264.1544459999996</v>
      </c>
    </row>
    <row r="114" spans="1:2">
      <c r="A114" s="540" t="s">
        <v>716</v>
      </c>
      <c r="B114" s="541">
        <v>235</v>
      </c>
    </row>
    <row r="115" spans="1:2">
      <c r="A115" s="540" t="s">
        <v>717</v>
      </c>
      <c r="B115" s="541">
        <v>2114</v>
      </c>
    </row>
    <row r="116" spans="1:2">
      <c r="A116" s="540" t="s">
        <v>1590</v>
      </c>
      <c r="B116" s="541">
        <v>65240.753611</v>
      </c>
    </row>
    <row r="117" spans="1:2">
      <c r="A117" s="539" t="s">
        <v>1591</v>
      </c>
      <c r="B117" s="541">
        <v>63532.972795000001</v>
      </c>
    </row>
    <row r="118" spans="1:2">
      <c r="A118" s="540" t="s">
        <v>655</v>
      </c>
      <c r="B118" s="541">
        <v>55906.322764999997</v>
      </c>
    </row>
    <row r="119" spans="1:2">
      <c r="A119" s="540" t="s">
        <v>656</v>
      </c>
      <c r="B119" s="541">
        <v>895.24739999999997</v>
      </c>
    </row>
    <row r="120" spans="1:2">
      <c r="A120" s="540" t="s">
        <v>719</v>
      </c>
      <c r="B120" s="541">
        <v>2319.1496000000002</v>
      </c>
    </row>
    <row r="121" spans="1:2">
      <c r="A121" s="540" t="s">
        <v>720</v>
      </c>
      <c r="B121" s="541">
        <v>4315.7690300000004</v>
      </c>
    </row>
    <row r="122" spans="1:2">
      <c r="A122" s="540" t="s">
        <v>721</v>
      </c>
      <c r="B122" s="541">
        <v>80.233999999999995</v>
      </c>
    </row>
    <row r="123" spans="1:2">
      <c r="A123" s="540" t="s">
        <v>722</v>
      </c>
      <c r="B123" s="541">
        <v>16.25</v>
      </c>
    </row>
    <row r="124" spans="1:2">
      <c r="A124" s="540" t="s">
        <v>1592</v>
      </c>
      <c r="B124" s="541">
        <v>1707.780816</v>
      </c>
    </row>
    <row r="125" spans="1:2">
      <c r="A125" s="540" t="s">
        <v>655</v>
      </c>
      <c r="B125" s="541">
        <v>698.18690800000002</v>
      </c>
    </row>
    <row r="126" spans="1:2">
      <c r="A126" s="539" t="s">
        <v>656</v>
      </c>
      <c r="B126" s="541">
        <v>381.69882999999999</v>
      </c>
    </row>
    <row r="127" spans="1:2">
      <c r="A127" s="540" t="s">
        <v>724</v>
      </c>
      <c r="B127" s="541">
        <v>156</v>
      </c>
    </row>
    <row r="128" spans="1:2">
      <c r="A128" s="540" t="s">
        <v>725</v>
      </c>
      <c r="B128" s="541">
        <v>54</v>
      </c>
    </row>
    <row r="129" spans="1:2">
      <c r="A129" s="540" t="s">
        <v>726</v>
      </c>
      <c r="B129" s="541">
        <v>129</v>
      </c>
    </row>
    <row r="130" spans="1:2">
      <c r="A130" s="540" t="s">
        <v>727</v>
      </c>
      <c r="B130" s="541">
        <v>0.70601999999999998</v>
      </c>
    </row>
    <row r="131" spans="1:2">
      <c r="A131" s="540" t="s">
        <v>728</v>
      </c>
      <c r="B131" s="541">
        <v>29</v>
      </c>
    </row>
    <row r="132" spans="1:2">
      <c r="A132" s="540" t="s">
        <v>1593</v>
      </c>
      <c r="B132" s="541">
        <v>122.49835400000001</v>
      </c>
    </row>
    <row r="133" spans="1:2">
      <c r="A133" s="540" t="s">
        <v>661</v>
      </c>
      <c r="B133" s="541">
        <v>136.69070400000001</v>
      </c>
    </row>
    <row r="134" spans="1:2">
      <c r="A134" s="540" t="s">
        <v>1594</v>
      </c>
      <c r="B134" s="541">
        <v>162723.20263000001</v>
      </c>
    </row>
    <row r="135" spans="1:2">
      <c r="A135" s="540" t="s">
        <v>1595</v>
      </c>
      <c r="B135" s="541">
        <v>654.09862999999996</v>
      </c>
    </row>
    <row r="136" spans="1:2">
      <c r="A136" s="540" t="s">
        <v>655</v>
      </c>
      <c r="B136" s="541">
        <v>431.015354</v>
      </c>
    </row>
    <row r="137" spans="1:2">
      <c r="A137" s="539" t="s">
        <v>734</v>
      </c>
      <c r="B137" s="541">
        <v>223.08327600000001</v>
      </c>
    </row>
    <row r="138" spans="1:2">
      <c r="A138" s="540" t="s">
        <v>1596</v>
      </c>
      <c r="B138" s="541">
        <v>146852.81163000001</v>
      </c>
    </row>
    <row r="139" spans="1:2">
      <c r="A139" s="540" t="s">
        <v>736</v>
      </c>
      <c r="B139" s="541">
        <v>5657.7139310000002</v>
      </c>
    </row>
    <row r="140" spans="1:2">
      <c r="A140" s="540" t="s">
        <v>737</v>
      </c>
      <c r="B140" s="541">
        <v>50012.999626999997</v>
      </c>
    </row>
    <row r="141" spans="1:2">
      <c r="A141" s="540" t="s">
        <v>738</v>
      </c>
      <c r="B141" s="541">
        <v>29020.354133000001</v>
      </c>
    </row>
    <row r="142" spans="1:2">
      <c r="A142" s="540" t="s">
        <v>739</v>
      </c>
      <c r="B142" s="541">
        <v>28951.816656999999</v>
      </c>
    </row>
    <row r="143" spans="1:2">
      <c r="A143" s="540" t="s">
        <v>741</v>
      </c>
      <c r="B143" s="541">
        <v>33209.927281999997</v>
      </c>
    </row>
    <row r="144" spans="1:2">
      <c r="A144" s="540" t="s">
        <v>1597</v>
      </c>
      <c r="B144" s="541">
        <v>11257.852731000001</v>
      </c>
    </row>
    <row r="145" spans="1:2">
      <c r="A145" s="540" t="s">
        <v>743</v>
      </c>
      <c r="B145" s="541">
        <v>10445.344730999999</v>
      </c>
    </row>
    <row r="146" spans="1:2">
      <c r="A146" s="540" t="s">
        <v>744</v>
      </c>
      <c r="B146" s="541">
        <v>206.66800000000001</v>
      </c>
    </row>
    <row r="147" spans="1:2">
      <c r="A147" s="540" t="s">
        <v>1598</v>
      </c>
      <c r="B147" s="541">
        <v>605.84</v>
      </c>
    </row>
    <row r="148" spans="1:2">
      <c r="A148" s="540" t="s">
        <v>1599</v>
      </c>
      <c r="B148" s="541">
        <v>728.97827299999994</v>
      </c>
    </row>
    <row r="149" spans="1:2">
      <c r="A149" s="540" t="s">
        <v>747</v>
      </c>
      <c r="B149" s="541">
        <v>543.16231700000003</v>
      </c>
    </row>
    <row r="150" spans="1:2">
      <c r="A150" s="539" t="s">
        <v>748</v>
      </c>
      <c r="B150" s="541">
        <v>185.815956</v>
      </c>
    </row>
    <row r="151" spans="1:2">
      <c r="A151" s="540" t="s">
        <v>1600</v>
      </c>
      <c r="B151" s="541">
        <v>2479.5452230000001</v>
      </c>
    </row>
    <row r="152" spans="1:2">
      <c r="A152" s="540" t="s">
        <v>750</v>
      </c>
      <c r="B152" s="541">
        <v>1643.131337</v>
      </c>
    </row>
    <row r="153" spans="1:2">
      <c r="A153" s="540" t="s">
        <v>751</v>
      </c>
      <c r="B153" s="541">
        <v>822.89088600000002</v>
      </c>
    </row>
    <row r="154" spans="1:2">
      <c r="A154" s="540" t="s">
        <v>1601</v>
      </c>
      <c r="B154" s="541">
        <v>13.523</v>
      </c>
    </row>
    <row r="155" spans="1:2">
      <c r="A155" s="540" t="s">
        <v>1602</v>
      </c>
      <c r="B155" s="541">
        <v>12.81</v>
      </c>
    </row>
    <row r="156" spans="1:2">
      <c r="A156" s="540" t="s">
        <v>1603</v>
      </c>
      <c r="B156" s="541">
        <v>12.81</v>
      </c>
    </row>
    <row r="157" spans="1:2">
      <c r="A157" s="539" t="s">
        <v>1604</v>
      </c>
      <c r="B157" s="541">
        <v>737.10614299999997</v>
      </c>
    </row>
    <row r="158" spans="1:2">
      <c r="A158" s="540" t="s">
        <v>754</v>
      </c>
      <c r="B158" s="541">
        <v>737.10614299999997</v>
      </c>
    </row>
    <row r="159" spans="1:2">
      <c r="A159" s="540" t="s">
        <v>1605</v>
      </c>
      <c r="B159" s="541">
        <v>13635.053658999999</v>
      </c>
    </row>
    <row r="160" spans="1:2">
      <c r="A160" s="540" t="s">
        <v>1606</v>
      </c>
      <c r="B160" s="541">
        <v>4301.3214559999997</v>
      </c>
    </row>
    <row r="161" spans="1:2">
      <c r="A161" s="540" t="s">
        <v>655</v>
      </c>
      <c r="B161" s="541">
        <v>249.70668699999999</v>
      </c>
    </row>
    <row r="162" spans="1:2">
      <c r="A162" s="540" t="s">
        <v>656</v>
      </c>
      <c r="B162" s="541">
        <v>18.89</v>
      </c>
    </row>
    <row r="163" spans="1:2">
      <c r="A163" s="540" t="s">
        <v>756</v>
      </c>
      <c r="B163" s="541">
        <v>4032.7247689999999</v>
      </c>
    </row>
    <row r="164" spans="1:2">
      <c r="A164" s="540" t="s">
        <v>1607</v>
      </c>
      <c r="B164" s="541">
        <v>8146.3</v>
      </c>
    </row>
    <row r="165" spans="1:2">
      <c r="A165" s="539" t="s">
        <v>1608</v>
      </c>
      <c r="B165" s="541">
        <v>1644.3</v>
      </c>
    </row>
    <row r="166" spans="1:2">
      <c r="A166" s="540" t="s">
        <v>758</v>
      </c>
      <c r="B166" s="541">
        <v>6502</v>
      </c>
    </row>
    <row r="167" spans="1:2">
      <c r="A167" s="540" t="s">
        <v>1609</v>
      </c>
      <c r="B167" s="541">
        <v>749.43220299999996</v>
      </c>
    </row>
    <row r="168" spans="1:2">
      <c r="A168" s="540" t="s">
        <v>760</v>
      </c>
      <c r="B168" s="541">
        <v>174.43220299999999</v>
      </c>
    </row>
    <row r="169" spans="1:2">
      <c r="A169" s="540" t="s">
        <v>761</v>
      </c>
      <c r="B169" s="541">
        <v>575</v>
      </c>
    </row>
    <row r="170" spans="1:2">
      <c r="A170" s="540" t="s">
        <v>1610</v>
      </c>
      <c r="B170" s="541">
        <v>438</v>
      </c>
    </row>
    <row r="171" spans="1:2">
      <c r="A171" s="539" t="s">
        <v>763</v>
      </c>
      <c r="B171" s="541">
        <v>438</v>
      </c>
    </row>
    <row r="172" spans="1:2">
      <c r="A172" s="540" t="s">
        <v>1611</v>
      </c>
      <c r="B172" s="541">
        <v>8585.9544430000005</v>
      </c>
    </row>
    <row r="173" spans="1:2">
      <c r="A173" s="540" t="s">
        <v>1612</v>
      </c>
      <c r="B173" s="541">
        <v>6458.1654769999996</v>
      </c>
    </row>
    <row r="174" spans="1:2">
      <c r="A174" s="540" t="s">
        <v>655</v>
      </c>
      <c r="B174" s="541">
        <v>437.19297999999998</v>
      </c>
    </row>
    <row r="175" spans="1:2">
      <c r="A175" s="540" t="s">
        <v>656</v>
      </c>
      <c r="B175" s="541">
        <v>83</v>
      </c>
    </row>
    <row r="176" spans="1:2">
      <c r="A176" s="540" t="s">
        <v>765</v>
      </c>
      <c r="B176" s="541">
        <v>693.26851099999999</v>
      </c>
    </row>
    <row r="177" spans="1:2">
      <c r="A177" s="540" t="s">
        <v>766</v>
      </c>
      <c r="B177" s="541">
        <v>87</v>
      </c>
    </row>
    <row r="178" spans="1:2">
      <c r="A178" s="539" t="s">
        <v>767</v>
      </c>
      <c r="B178" s="541">
        <v>270.52054700000002</v>
      </c>
    </row>
    <row r="179" spans="1:2">
      <c r="A179" s="540" t="s">
        <v>769</v>
      </c>
      <c r="B179" s="541">
        <v>106</v>
      </c>
    </row>
    <row r="180" spans="1:2">
      <c r="A180" s="540" t="s">
        <v>770</v>
      </c>
      <c r="B180" s="541">
        <v>443.13803300000001</v>
      </c>
    </row>
    <row r="181" spans="1:2">
      <c r="A181" s="540" t="s">
        <v>771</v>
      </c>
      <c r="B181" s="541">
        <v>536.704566</v>
      </c>
    </row>
    <row r="182" spans="1:2">
      <c r="A182" s="540" t="s">
        <v>772</v>
      </c>
      <c r="B182" s="541">
        <v>3801.3408399999998</v>
      </c>
    </row>
    <row r="183" spans="1:2">
      <c r="A183" s="540" t="s">
        <v>1613</v>
      </c>
      <c r="B183" s="541">
        <v>365.87022200000001</v>
      </c>
    </row>
    <row r="184" spans="1:2">
      <c r="A184" s="540" t="s">
        <v>774</v>
      </c>
      <c r="B184" s="541">
        <v>365.87022200000001</v>
      </c>
    </row>
    <row r="185" spans="1:2">
      <c r="A185" s="539" t="s">
        <v>1614</v>
      </c>
      <c r="B185" s="541">
        <v>1158.7987439999999</v>
      </c>
    </row>
    <row r="186" spans="1:2">
      <c r="A186" s="540" t="s">
        <v>655</v>
      </c>
      <c r="B186" s="541">
        <v>167.33287899999999</v>
      </c>
    </row>
    <row r="187" spans="1:2">
      <c r="A187" s="540" t="s">
        <v>1615</v>
      </c>
      <c r="B187" s="541">
        <v>120</v>
      </c>
    </row>
    <row r="188" spans="1:2">
      <c r="A188" s="540" t="s">
        <v>776</v>
      </c>
      <c r="B188" s="541">
        <v>508.46586500000001</v>
      </c>
    </row>
    <row r="189" spans="1:2">
      <c r="A189" s="540" t="s">
        <v>777</v>
      </c>
      <c r="B189" s="541">
        <v>307</v>
      </c>
    </row>
    <row r="190" spans="1:2">
      <c r="A190" s="540" t="s">
        <v>778</v>
      </c>
      <c r="B190" s="541">
        <v>56</v>
      </c>
    </row>
    <row r="191" spans="1:2">
      <c r="A191" s="540" t="s">
        <v>1616</v>
      </c>
      <c r="B191" s="541">
        <v>575</v>
      </c>
    </row>
    <row r="192" spans="1:2">
      <c r="A192" s="539" t="s">
        <v>780</v>
      </c>
      <c r="B192" s="541">
        <v>575</v>
      </c>
    </row>
    <row r="193" spans="1:2">
      <c r="A193" s="540" t="s">
        <v>1617</v>
      </c>
      <c r="B193" s="541">
        <v>28.12</v>
      </c>
    </row>
    <row r="194" spans="1:2">
      <c r="A194" s="540" t="s">
        <v>784</v>
      </c>
      <c r="B194" s="541">
        <v>28.12</v>
      </c>
    </row>
    <row r="195" spans="1:2">
      <c r="A195" s="540" t="s">
        <v>1618</v>
      </c>
      <c r="B195" s="541">
        <v>78106.141088999997</v>
      </c>
    </row>
    <row r="196" spans="1:2">
      <c r="A196" s="540" t="s">
        <v>1619</v>
      </c>
      <c r="B196" s="541">
        <v>7866.7701349999998</v>
      </c>
    </row>
    <row r="197" spans="1:2">
      <c r="A197" s="540" t="s">
        <v>655</v>
      </c>
      <c r="B197" s="541">
        <v>2033.2359939999999</v>
      </c>
    </row>
    <row r="198" spans="1:2">
      <c r="A198" s="540" t="s">
        <v>656</v>
      </c>
      <c r="B198" s="541">
        <v>1966.5</v>
      </c>
    </row>
    <row r="199" spans="1:2">
      <c r="A199" s="539" t="s">
        <v>787</v>
      </c>
      <c r="B199" s="541">
        <v>10</v>
      </c>
    </row>
    <row r="200" spans="1:2">
      <c r="A200" s="540" t="s">
        <v>788</v>
      </c>
      <c r="B200" s="541">
        <v>680</v>
      </c>
    </row>
    <row r="201" spans="1:2">
      <c r="A201" s="540" t="s">
        <v>789</v>
      </c>
      <c r="B201" s="541">
        <v>1070.6340929999999</v>
      </c>
    </row>
    <row r="202" spans="1:2">
      <c r="A202" s="540" t="s">
        <v>790</v>
      </c>
      <c r="B202" s="541">
        <v>21</v>
      </c>
    </row>
    <row r="203" spans="1:2">
      <c r="A203" s="540" t="s">
        <v>791</v>
      </c>
      <c r="B203" s="541">
        <v>2085.400048</v>
      </c>
    </row>
    <row r="204" spans="1:2">
      <c r="A204" s="540" t="s">
        <v>1620</v>
      </c>
      <c r="B204" s="541">
        <v>2336.7817289999998</v>
      </c>
    </row>
    <row r="205" spans="1:2">
      <c r="A205" s="539" t="s">
        <v>655</v>
      </c>
      <c r="B205" s="541">
        <v>830.98709299999996</v>
      </c>
    </row>
    <row r="206" spans="1:2">
      <c r="A206" s="540" t="s">
        <v>793</v>
      </c>
      <c r="B206" s="541">
        <v>436.420636</v>
      </c>
    </row>
    <row r="207" spans="1:2">
      <c r="A207" s="540" t="s">
        <v>794</v>
      </c>
      <c r="B207" s="541">
        <v>1069.374</v>
      </c>
    </row>
    <row r="208" spans="1:2">
      <c r="A208" s="540" t="s">
        <v>1621</v>
      </c>
      <c r="B208" s="541">
        <v>42845.723278999998</v>
      </c>
    </row>
    <row r="209" spans="1:2">
      <c r="A209" s="540" t="s">
        <v>796</v>
      </c>
      <c r="B209" s="541">
        <v>335.20675999999997</v>
      </c>
    </row>
    <row r="210" spans="1:2">
      <c r="A210" s="540" t="s">
        <v>797</v>
      </c>
      <c r="B210" s="541">
        <v>2067.0600639999998</v>
      </c>
    </row>
    <row r="211" spans="1:2">
      <c r="A211" s="540" t="s">
        <v>798</v>
      </c>
      <c r="B211" s="541">
        <v>16269.704282000001</v>
      </c>
    </row>
    <row r="212" spans="1:2">
      <c r="A212" s="540" t="s">
        <v>799</v>
      </c>
      <c r="B212" s="541">
        <v>7911.9668350000002</v>
      </c>
    </row>
    <row r="213" spans="1:2">
      <c r="A213" s="539" t="s">
        <v>800</v>
      </c>
      <c r="B213" s="541">
        <v>16261.785338</v>
      </c>
    </row>
    <row r="214" spans="1:2">
      <c r="A214" s="540" t="s">
        <v>1622</v>
      </c>
      <c r="B214" s="541">
        <v>4262.4516359999998</v>
      </c>
    </row>
    <row r="215" spans="1:2">
      <c r="A215" s="540" t="s">
        <v>802</v>
      </c>
      <c r="B215" s="541">
        <v>4262.4516359999998</v>
      </c>
    </row>
    <row r="216" spans="1:2">
      <c r="A216" s="540" t="s">
        <v>1623</v>
      </c>
      <c r="B216" s="541">
        <v>4369.7534599999999</v>
      </c>
    </row>
    <row r="217" spans="1:2">
      <c r="A217" s="540" t="s">
        <v>804</v>
      </c>
      <c r="B217" s="541">
        <v>1317.3792599999999</v>
      </c>
    </row>
    <row r="218" spans="1:2">
      <c r="A218" s="540" t="s">
        <v>1624</v>
      </c>
      <c r="B218" s="541">
        <v>31.2316</v>
      </c>
    </row>
    <row r="219" spans="1:2">
      <c r="A219" s="539" t="s">
        <v>1625</v>
      </c>
      <c r="B219" s="541">
        <v>1550</v>
      </c>
    </row>
    <row r="220" spans="1:2">
      <c r="A220" s="540" t="s">
        <v>806</v>
      </c>
      <c r="B220" s="541">
        <v>1471.1425999999999</v>
      </c>
    </row>
    <row r="221" spans="1:2">
      <c r="A221" s="540" t="s">
        <v>1626</v>
      </c>
      <c r="B221" s="541">
        <v>4323.2085999999999</v>
      </c>
    </row>
    <row r="222" spans="1:2">
      <c r="A222" s="540" t="s">
        <v>808</v>
      </c>
      <c r="B222" s="541">
        <v>2647.2251999999999</v>
      </c>
    </row>
    <row r="223" spans="1:2">
      <c r="A223" s="540" t="s">
        <v>809</v>
      </c>
      <c r="B223" s="541">
        <v>1034.0482</v>
      </c>
    </row>
    <row r="224" spans="1:2">
      <c r="A224" s="540" t="s">
        <v>810</v>
      </c>
      <c r="B224" s="541">
        <v>130.45519999999999</v>
      </c>
    </row>
    <row r="225" spans="1:2">
      <c r="A225" s="539" t="s">
        <v>811</v>
      </c>
      <c r="B225" s="541">
        <v>30</v>
      </c>
    </row>
    <row r="226" spans="1:2">
      <c r="A226" s="540" t="s">
        <v>812</v>
      </c>
      <c r="B226" s="541">
        <v>139.78</v>
      </c>
    </row>
    <row r="227" spans="1:2">
      <c r="A227" s="540" t="s">
        <v>813</v>
      </c>
      <c r="B227" s="541">
        <v>341.7</v>
      </c>
    </row>
    <row r="228" spans="1:2">
      <c r="A228" s="540" t="s">
        <v>1627</v>
      </c>
      <c r="B228" s="541">
        <v>2954.8403659999999</v>
      </c>
    </row>
    <row r="229" spans="1:2">
      <c r="A229" s="540" t="s">
        <v>1628</v>
      </c>
      <c r="B229" s="541">
        <v>30</v>
      </c>
    </row>
    <row r="230" spans="1:2">
      <c r="A230" s="540" t="s">
        <v>815</v>
      </c>
      <c r="B230" s="541">
        <v>174.94</v>
      </c>
    </row>
    <row r="231" spans="1:2">
      <c r="A231" s="539" t="s">
        <v>816</v>
      </c>
      <c r="B231" s="541">
        <v>512.80679999999995</v>
      </c>
    </row>
    <row r="232" spans="1:2">
      <c r="A232" s="540" t="s">
        <v>817</v>
      </c>
      <c r="B232" s="541">
        <v>2236.9087399999999</v>
      </c>
    </row>
    <row r="233" spans="1:2">
      <c r="A233" s="540" t="s">
        <v>1629</v>
      </c>
      <c r="B233" s="541">
        <v>3882.1492659999999</v>
      </c>
    </row>
    <row r="234" spans="1:2">
      <c r="A234" s="540" t="s">
        <v>655</v>
      </c>
      <c r="B234" s="541">
        <v>118.122125</v>
      </c>
    </row>
    <row r="235" spans="1:2">
      <c r="A235" s="540" t="s">
        <v>656</v>
      </c>
      <c r="B235" s="541">
        <v>12</v>
      </c>
    </row>
    <row r="236" spans="1:2">
      <c r="A236" s="540" t="s">
        <v>820</v>
      </c>
      <c r="B236" s="541">
        <v>758.24037999999996</v>
      </c>
    </row>
    <row r="237" spans="1:2">
      <c r="A237" s="540" t="s">
        <v>821</v>
      </c>
      <c r="B237" s="541">
        <v>647.48</v>
      </c>
    </row>
    <row r="238" spans="1:2">
      <c r="A238" s="540" t="s">
        <v>822</v>
      </c>
      <c r="B238" s="541">
        <v>2346.3067609999998</v>
      </c>
    </row>
    <row r="239" spans="1:2">
      <c r="A239" s="540" t="s">
        <v>1630</v>
      </c>
      <c r="B239" s="541">
        <v>1378.403718</v>
      </c>
    </row>
    <row r="240" spans="1:2">
      <c r="A240" s="540" t="s">
        <v>824</v>
      </c>
      <c r="B240" s="541">
        <v>1378.403718</v>
      </c>
    </row>
    <row r="241" spans="1:2">
      <c r="A241" s="540" t="s">
        <v>1631</v>
      </c>
      <c r="B241" s="541">
        <v>64.05</v>
      </c>
    </row>
    <row r="242" spans="1:2">
      <c r="A242" s="540" t="s">
        <v>826</v>
      </c>
      <c r="B242" s="541">
        <v>64.05</v>
      </c>
    </row>
    <row r="243" spans="1:2">
      <c r="A243" s="540" t="s">
        <v>1632</v>
      </c>
      <c r="B243" s="541">
        <v>979.50392999999997</v>
      </c>
    </row>
    <row r="244" spans="1:2">
      <c r="A244" s="539" t="s">
        <v>655</v>
      </c>
      <c r="B244" s="541">
        <v>409.54225300000002</v>
      </c>
    </row>
    <row r="245" spans="1:2">
      <c r="A245" s="540" t="s">
        <v>656</v>
      </c>
      <c r="B245" s="541">
        <v>84</v>
      </c>
    </row>
    <row r="246" spans="1:2">
      <c r="A246" s="540" t="s">
        <v>830</v>
      </c>
      <c r="B246" s="541">
        <v>240.8</v>
      </c>
    </row>
    <row r="247" spans="1:2">
      <c r="A247" s="537" t="s">
        <v>661</v>
      </c>
      <c r="B247" s="541">
        <v>105.43167699999999</v>
      </c>
    </row>
    <row r="248" spans="1:2">
      <c r="A248" s="539" t="s">
        <v>831</v>
      </c>
      <c r="B248" s="541">
        <v>139.72999999999999</v>
      </c>
    </row>
    <row r="249" spans="1:2">
      <c r="A249" s="540" t="s">
        <v>1633</v>
      </c>
      <c r="B249" s="541">
        <v>2842.50497</v>
      </c>
    </row>
    <row r="250" spans="1:2">
      <c r="A250" s="540" t="s">
        <v>833</v>
      </c>
      <c r="B250" s="541">
        <v>2842.50497</v>
      </c>
    </row>
    <row r="251" spans="1:2">
      <c r="A251" s="540" t="s">
        <v>1634</v>
      </c>
      <c r="B251" s="541">
        <v>55314.972990000002</v>
      </c>
    </row>
    <row r="252" spans="1:2">
      <c r="A252" s="540" t="s">
        <v>1635</v>
      </c>
      <c r="B252" s="541">
        <v>15097.429011</v>
      </c>
    </row>
    <row r="253" spans="1:2">
      <c r="A253" s="540" t="s">
        <v>655</v>
      </c>
      <c r="B253" s="541">
        <v>1083.554376</v>
      </c>
    </row>
    <row r="254" spans="1:2">
      <c r="A254" s="540" t="s">
        <v>656</v>
      </c>
      <c r="B254" s="541">
        <v>295.8</v>
      </c>
    </row>
    <row r="255" spans="1:2">
      <c r="A255" s="539" t="s">
        <v>835</v>
      </c>
      <c r="B255" s="541">
        <v>13718.074635000001</v>
      </c>
    </row>
    <row r="256" spans="1:2">
      <c r="A256" s="540" t="s">
        <v>1636</v>
      </c>
      <c r="B256" s="541">
        <v>1239.0381010000001</v>
      </c>
    </row>
    <row r="257" spans="1:2">
      <c r="A257" s="540" t="s">
        <v>837</v>
      </c>
      <c r="B257" s="541">
        <v>1011.749071</v>
      </c>
    </row>
    <row r="258" spans="1:2">
      <c r="A258" s="539" t="s">
        <v>1637</v>
      </c>
      <c r="B258" s="541">
        <v>35.289029999999997</v>
      </c>
    </row>
    <row r="259" spans="1:2">
      <c r="A259" s="540" t="s">
        <v>840</v>
      </c>
      <c r="B259" s="541">
        <v>192</v>
      </c>
    </row>
    <row r="260" spans="1:2">
      <c r="A260" s="540" t="s">
        <v>1638</v>
      </c>
      <c r="B260" s="541">
        <v>1745.94</v>
      </c>
    </row>
    <row r="261" spans="1:2">
      <c r="A261" s="539" t="s">
        <v>1639</v>
      </c>
      <c r="B261" s="541">
        <v>736</v>
      </c>
    </row>
    <row r="262" spans="1:2">
      <c r="A262" s="540" t="s">
        <v>843</v>
      </c>
      <c r="B262" s="541">
        <v>1009.94</v>
      </c>
    </row>
    <row r="263" spans="1:2">
      <c r="A263" s="540" t="s">
        <v>1640</v>
      </c>
      <c r="B263" s="541">
        <v>8336.0940969999992</v>
      </c>
    </row>
    <row r="264" spans="1:2">
      <c r="A264" s="540" t="s">
        <v>845</v>
      </c>
      <c r="B264" s="541">
        <v>1354.1781570000001</v>
      </c>
    </row>
    <row r="265" spans="1:2">
      <c r="A265" s="540" t="s">
        <v>846</v>
      </c>
      <c r="B265" s="541">
        <v>717.07311100000004</v>
      </c>
    </row>
    <row r="266" spans="1:2">
      <c r="A266" s="540" t="s">
        <v>847</v>
      </c>
      <c r="B266" s="541">
        <v>668.03627300000005</v>
      </c>
    </row>
    <row r="267" spans="1:2">
      <c r="A267" s="539" t="s">
        <v>848</v>
      </c>
      <c r="B267" s="541">
        <v>22</v>
      </c>
    </row>
    <row r="268" spans="1:2">
      <c r="A268" s="540" t="s">
        <v>849</v>
      </c>
      <c r="B268" s="541">
        <v>367.691168</v>
      </c>
    </row>
    <row r="269" spans="1:2">
      <c r="A269" s="540" t="s">
        <v>850</v>
      </c>
      <c r="B269" s="541">
        <v>946</v>
      </c>
    </row>
    <row r="270" spans="1:2">
      <c r="A270" s="540" t="s">
        <v>851</v>
      </c>
      <c r="B270" s="541">
        <v>2222.1153880000002</v>
      </c>
    </row>
    <row r="271" spans="1:2">
      <c r="A271" s="539" t="s">
        <v>852</v>
      </c>
      <c r="B271" s="541">
        <v>330</v>
      </c>
    </row>
    <row r="272" spans="1:2">
      <c r="A272" s="540" t="s">
        <v>853</v>
      </c>
      <c r="B272" s="541">
        <v>1709</v>
      </c>
    </row>
    <row r="273" spans="1:2">
      <c r="A273" s="539" t="s">
        <v>1641</v>
      </c>
      <c r="B273" s="541">
        <v>40</v>
      </c>
    </row>
    <row r="274" spans="1:2">
      <c r="A274" s="540" t="s">
        <v>1642</v>
      </c>
      <c r="B274" s="541">
        <v>40</v>
      </c>
    </row>
    <row r="275" spans="1:2">
      <c r="A275" s="540" t="s">
        <v>1643</v>
      </c>
      <c r="B275" s="541">
        <v>2976.9129840000001</v>
      </c>
    </row>
    <row r="276" spans="1:2">
      <c r="A276" s="540" t="s">
        <v>857</v>
      </c>
      <c r="B276" s="541">
        <v>2668</v>
      </c>
    </row>
    <row r="277" spans="1:2">
      <c r="A277" s="540" t="s">
        <v>858</v>
      </c>
      <c r="B277" s="541">
        <v>308.91298399999999</v>
      </c>
    </row>
    <row r="278" spans="1:2">
      <c r="A278" s="539" t="s">
        <v>1644</v>
      </c>
      <c r="B278" s="541">
        <v>12314.982647000001</v>
      </c>
    </row>
    <row r="279" spans="1:2">
      <c r="A279" s="540" t="s">
        <v>860</v>
      </c>
      <c r="B279" s="541">
        <v>2796.7757649999999</v>
      </c>
    </row>
    <row r="280" spans="1:2">
      <c r="A280" s="540" t="s">
        <v>861</v>
      </c>
      <c r="B280" s="541">
        <v>7138.1116970000003</v>
      </c>
    </row>
    <row r="281" spans="1:2">
      <c r="A281" s="540" t="s">
        <v>1645</v>
      </c>
      <c r="B281" s="541">
        <v>13.12</v>
      </c>
    </row>
    <row r="282" spans="1:2">
      <c r="A282" s="540" t="s">
        <v>862</v>
      </c>
      <c r="B282" s="541">
        <v>2366.9751849999998</v>
      </c>
    </row>
    <row r="283" spans="1:2">
      <c r="A283" s="540" t="s">
        <v>1646</v>
      </c>
      <c r="B283" s="541">
        <v>4414.7789519999997</v>
      </c>
    </row>
    <row r="284" spans="1:2">
      <c r="A284" s="539" t="s">
        <v>866</v>
      </c>
      <c r="B284" s="541">
        <v>4316.7789519999997</v>
      </c>
    </row>
    <row r="285" spans="1:2">
      <c r="A285" s="540" t="s">
        <v>867</v>
      </c>
      <c r="B285" s="541">
        <v>98</v>
      </c>
    </row>
    <row r="286" spans="1:2">
      <c r="A286" s="537" t="s">
        <v>1647</v>
      </c>
      <c r="B286" s="541">
        <v>1740</v>
      </c>
    </row>
    <row r="287" spans="1:2">
      <c r="A287" s="537" t="s">
        <v>1648</v>
      </c>
      <c r="B287" s="541">
        <v>1690</v>
      </c>
    </row>
    <row r="288" spans="1:2">
      <c r="A288" s="539" t="s">
        <v>869</v>
      </c>
      <c r="B288" s="541">
        <v>50</v>
      </c>
    </row>
    <row r="289" spans="1:2">
      <c r="A289" s="540" t="s">
        <v>1649</v>
      </c>
      <c r="B289" s="541">
        <v>5458.269198</v>
      </c>
    </row>
    <row r="290" spans="1:2">
      <c r="A290" s="540" t="s">
        <v>655</v>
      </c>
      <c r="B290" s="541">
        <v>819.80778999999995</v>
      </c>
    </row>
    <row r="291" spans="1:2">
      <c r="A291" s="540" t="s">
        <v>871</v>
      </c>
      <c r="B291" s="541">
        <v>64</v>
      </c>
    </row>
    <row r="292" spans="1:2">
      <c r="A292" s="540" t="s">
        <v>873</v>
      </c>
      <c r="B292" s="541">
        <v>4574.4614080000001</v>
      </c>
    </row>
    <row r="293" spans="1:2">
      <c r="A293" s="540" t="s">
        <v>1650</v>
      </c>
      <c r="B293" s="541">
        <v>1951.528</v>
      </c>
    </row>
    <row r="294" spans="1:2">
      <c r="A294" s="540" t="s">
        <v>875</v>
      </c>
      <c r="B294" s="541">
        <v>1951.528</v>
      </c>
    </row>
    <row r="295" spans="1:2">
      <c r="A295" s="540" t="s">
        <v>1651</v>
      </c>
      <c r="B295" s="541">
        <v>32957.589667</v>
      </c>
    </row>
    <row r="296" spans="1:2">
      <c r="A296" s="540" t="s">
        <v>1652</v>
      </c>
      <c r="B296" s="541">
        <v>1771.3823</v>
      </c>
    </row>
    <row r="297" spans="1:2">
      <c r="A297" s="539" t="s">
        <v>655</v>
      </c>
      <c r="B297" s="541">
        <v>1037.167825</v>
      </c>
    </row>
    <row r="298" spans="1:2">
      <c r="A298" s="540" t="s">
        <v>656</v>
      </c>
      <c r="B298" s="541">
        <v>560.51300000000003</v>
      </c>
    </row>
    <row r="299" spans="1:2">
      <c r="A299" s="540" t="s">
        <v>877</v>
      </c>
      <c r="B299" s="541">
        <v>173.70147499999999</v>
      </c>
    </row>
    <row r="300" spans="1:2">
      <c r="A300" s="540" t="s">
        <v>1653</v>
      </c>
      <c r="B300" s="541">
        <v>969.44586700000002</v>
      </c>
    </row>
    <row r="301" spans="1:2">
      <c r="A301" s="540" t="s">
        <v>880</v>
      </c>
      <c r="B301" s="541">
        <v>969.44586700000002</v>
      </c>
    </row>
    <row r="302" spans="1:2">
      <c r="A302" s="540" t="s">
        <v>1654</v>
      </c>
      <c r="B302" s="541">
        <v>27263.440107999999</v>
      </c>
    </row>
    <row r="303" spans="1:2">
      <c r="A303" s="540" t="s">
        <v>882</v>
      </c>
      <c r="B303" s="541">
        <v>3423.7205960000001</v>
      </c>
    </row>
    <row r="304" spans="1:2">
      <c r="A304" s="540" t="s">
        <v>883</v>
      </c>
      <c r="B304" s="541">
        <v>7846.4195680000003</v>
      </c>
    </row>
    <row r="305" spans="1:2">
      <c r="A305" s="539" t="s">
        <v>1655</v>
      </c>
      <c r="B305" s="541">
        <v>32</v>
      </c>
    </row>
    <row r="306" spans="1:2">
      <c r="A306" s="540" t="s">
        <v>884</v>
      </c>
      <c r="B306" s="541">
        <v>15318.684391999999</v>
      </c>
    </row>
    <row r="307" spans="1:2">
      <c r="A307" s="540" t="s">
        <v>885</v>
      </c>
      <c r="B307" s="541">
        <v>2.0955520000000001</v>
      </c>
    </row>
    <row r="308" spans="1:2">
      <c r="A308" s="540" t="s">
        <v>1656</v>
      </c>
      <c r="B308" s="541">
        <v>640.52</v>
      </c>
    </row>
    <row r="309" spans="1:2">
      <c r="A309" s="540" t="s">
        <v>1657</v>
      </c>
      <c r="B309" s="541">
        <v>2248.3803280000002</v>
      </c>
    </row>
    <row r="310" spans="1:2">
      <c r="A310" s="540" t="s">
        <v>888</v>
      </c>
      <c r="B310" s="541">
        <v>288.71765199999999</v>
      </c>
    </row>
    <row r="311" spans="1:2">
      <c r="A311" s="540" t="s">
        <v>890</v>
      </c>
      <c r="B311" s="541">
        <v>1959.6626759999999</v>
      </c>
    </row>
    <row r="312" spans="1:2">
      <c r="A312" s="540" t="s">
        <v>1658</v>
      </c>
      <c r="B312" s="541">
        <v>699.10726399999999</v>
      </c>
    </row>
    <row r="313" spans="1:2">
      <c r="A313" s="540" t="s">
        <v>1659</v>
      </c>
      <c r="B313" s="541">
        <v>194</v>
      </c>
    </row>
    <row r="314" spans="1:2">
      <c r="A314" s="539" t="s">
        <v>1660</v>
      </c>
      <c r="B314" s="541">
        <v>505.10726399999999</v>
      </c>
    </row>
    <row r="315" spans="1:2">
      <c r="A315" s="540" t="s">
        <v>1661</v>
      </c>
      <c r="B315" s="541">
        <v>5.8338000000000001</v>
      </c>
    </row>
    <row r="316" spans="1:2">
      <c r="A316" s="540" t="s">
        <v>892</v>
      </c>
      <c r="B316" s="541">
        <v>5.8338000000000001</v>
      </c>
    </row>
    <row r="317" spans="1:2">
      <c r="A317" s="540" t="s">
        <v>1662</v>
      </c>
      <c r="B317" s="541">
        <v>47779.133483999998</v>
      </c>
    </row>
    <row r="318" spans="1:2">
      <c r="A318" s="540" t="s">
        <v>1663</v>
      </c>
      <c r="B318" s="541">
        <v>10066.803035000001</v>
      </c>
    </row>
    <row r="319" spans="1:2">
      <c r="A319" s="540" t="s">
        <v>655</v>
      </c>
      <c r="B319" s="541">
        <v>3349.845648</v>
      </c>
    </row>
    <row r="320" spans="1:2">
      <c r="A320" s="540" t="s">
        <v>656</v>
      </c>
      <c r="B320" s="541">
        <v>55</v>
      </c>
    </row>
    <row r="321" spans="1:2">
      <c r="A321" s="540" t="s">
        <v>898</v>
      </c>
      <c r="B321" s="541">
        <v>1466.6501619999999</v>
      </c>
    </row>
    <row r="322" spans="1:2">
      <c r="A322" s="540" t="s">
        <v>899</v>
      </c>
      <c r="B322" s="541">
        <v>5195.3072249999996</v>
      </c>
    </row>
    <row r="323" spans="1:2">
      <c r="A323" s="540" t="s">
        <v>1664</v>
      </c>
      <c r="B323" s="541">
        <v>7544.2803270000004</v>
      </c>
    </row>
    <row r="324" spans="1:2">
      <c r="A324" s="540" t="s">
        <v>903</v>
      </c>
      <c r="B324" s="541">
        <v>7544.2803270000004</v>
      </c>
    </row>
    <row r="325" spans="1:2">
      <c r="A325" s="540" t="s">
        <v>1665</v>
      </c>
      <c r="B325" s="541">
        <v>10117.423218</v>
      </c>
    </row>
    <row r="326" spans="1:2">
      <c r="A326" s="540" t="s">
        <v>905</v>
      </c>
      <c r="B326" s="541">
        <v>10117.423218</v>
      </c>
    </row>
    <row r="327" spans="1:2">
      <c r="A327" s="540" t="s">
        <v>1666</v>
      </c>
      <c r="B327" s="541">
        <v>1215.006421</v>
      </c>
    </row>
    <row r="328" spans="1:2">
      <c r="A328" s="540" t="s">
        <v>907</v>
      </c>
      <c r="B328" s="541">
        <v>1215.006421</v>
      </c>
    </row>
    <row r="329" spans="1:2">
      <c r="A329" s="540" t="s">
        <v>1667</v>
      </c>
      <c r="B329" s="541">
        <v>18835.620482999999</v>
      </c>
    </row>
    <row r="330" spans="1:2">
      <c r="A330" s="539" t="s">
        <v>909</v>
      </c>
      <c r="B330" s="541">
        <v>18835.620482999999</v>
      </c>
    </row>
    <row r="331" spans="1:2">
      <c r="A331" s="539" t="s">
        <v>1668</v>
      </c>
      <c r="B331" s="541">
        <v>78015.805393000002</v>
      </c>
    </row>
    <row r="332" spans="1:2">
      <c r="A332" s="539" t="s">
        <v>1669</v>
      </c>
      <c r="B332" s="541">
        <v>40200.251485000001</v>
      </c>
    </row>
    <row r="333" spans="1:2">
      <c r="A333" s="540" t="s">
        <v>655</v>
      </c>
      <c r="B333" s="541">
        <v>1964.160883</v>
      </c>
    </row>
    <row r="334" spans="1:2">
      <c r="A334" s="537" t="s">
        <v>656</v>
      </c>
      <c r="B334" s="541">
        <v>166</v>
      </c>
    </row>
    <row r="335" spans="1:2">
      <c r="A335" s="539" t="s">
        <v>661</v>
      </c>
      <c r="B335" s="541">
        <v>2349.7054429999998</v>
      </c>
    </row>
    <row r="336" spans="1:2">
      <c r="A336" s="540" t="s">
        <v>911</v>
      </c>
      <c r="B336" s="541">
        <v>2365.02</v>
      </c>
    </row>
    <row r="337" spans="1:2">
      <c r="A337" s="540" t="s">
        <v>912</v>
      </c>
      <c r="B337" s="541">
        <v>592.22421499999996</v>
      </c>
    </row>
    <row r="338" spans="1:2">
      <c r="A338" s="540" t="s">
        <v>913</v>
      </c>
      <c r="B338" s="541">
        <v>187.26580000000001</v>
      </c>
    </row>
    <row r="339" spans="1:2">
      <c r="A339" s="540" t="s">
        <v>914</v>
      </c>
      <c r="B339" s="541">
        <v>259</v>
      </c>
    </row>
    <row r="340" spans="1:2">
      <c r="A340" s="539" t="s">
        <v>915</v>
      </c>
      <c r="B340" s="541">
        <v>180</v>
      </c>
    </row>
    <row r="341" spans="1:2">
      <c r="A341" s="540" t="s">
        <v>916</v>
      </c>
      <c r="B341" s="541">
        <v>171</v>
      </c>
    </row>
    <row r="342" spans="1:2">
      <c r="A342" s="540" t="s">
        <v>917</v>
      </c>
      <c r="B342" s="541">
        <v>9632.8797219999997</v>
      </c>
    </row>
    <row r="343" spans="1:2">
      <c r="A343" s="540" t="s">
        <v>1670</v>
      </c>
      <c r="B343" s="541">
        <v>3981.2719999999999</v>
      </c>
    </row>
    <row r="344" spans="1:2">
      <c r="A344" s="540" t="s">
        <v>920</v>
      </c>
      <c r="B344" s="541">
        <v>1024.145604</v>
      </c>
    </row>
    <row r="345" spans="1:2">
      <c r="A345" s="540" t="s">
        <v>1671</v>
      </c>
      <c r="B345" s="541">
        <v>130</v>
      </c>
    </row>
    <row r="346" spans="1:2">
      <c r="A346" s="540" t="s">
        <v>921</v>
      </c>
      <c r="B346" s="541">
        <v>6219.3665959999998</v>
      </c>
    </row>
    <row r="347" spans="1:2">
      <c r="A347" s="540" t="s">
        <v>922</v>
      </c>
      <c r="B347" s="541">
        <v>10978.211222</v>
      </c>
    </row>
    <row r="348" spans="1:2">
      <c r="A348" s="540" t="s">
        <v>1672</v>
      </c>
      <c r="B348" s="541">
        <v>25312.648276</v>
      </c>
    </row>
    <row r="349" spans="1:2">
      <c r="A349" s="539" t="s">
        <v>655</v>
      </c>
      <c r="B349" s="541">
        <v>539.21217000000001</v>
      </c>
    </row>
    <row r="350" spans="1:2">
      <c r="A350" s="540" t="s">
        <v>656</v>
      </c>
      <c r="B350" s="541">
        <v>11953</v>
      </c>
    </row>
    <row r="351" spans="1:2">
      <c r="A351" s="540" t="s">
        <v>667</v>
      </c>
      <c r="B351" s="541">
        <v>61.38</v>
      </c>
    </row>
    <row r="352" spans="1:2">
      <c r="A352" s="540" t="s">
        <v>924</v>
      </c>
      <c r="B352" s="541">
        <v>2394.6520679999999</v>
      </c>
    </row>
    <row r="353" spans="1:2">
      <c r="A353" s="540" t="s">
        <v>925</v>
      </c>
      <c r="B353" s="541">
        <v>7718.4463939999996</v>
      </c>
    </row>
    <row r="354" spans="1:2">
      <c r="A354" s="540" t="s">
        <v>926</v>
      </c>
      <c r="B354" s="541">
        <v>48.8</v>
      </c>
    </row>
    <row r="355" spans="1:2">
      <c r="A355" s="539" t="s">
        <v>927</v>
      </c>
      <c r="B355" s="541">
        <v>121.5</v>
      </c>
    </row>
    <row r="356" spans="1:2">
      <c r="A356" s="540" t="s">
        <v>1673</v>
      </c>
      <c r="B356" s="541">
        <v>30</v>
      </c>
    </row>
    <row r="357" spans="1:2">
      <c r="A357" s="540" t="s">
        <v>929</v>
      </c>
      <c r="B357" s="541">
        <v>1447</v>
      </c>
    </row>
    <row r="358" spans="1:2">
      <c r="A358" s="540" t="s">
        <v>930</v>
      </c>
      <c r="B358" s="541">
        <v>998.657644</v>
      </c>
    </row>
    <row r="359" spans="1:2">
      <c r="A359" s="540" t="s">
        <v>1674</v>
      </c>
      <c r="B359" s="541">
        <v>10332.025505</v>
      </c>
    </row>
    <row r="360" spans="1:2">
      <c r="A360" s="540" t="s">
        <v>655</v>
      </c>
      <c r="B360" s="541">
        <v>1747.3727699999999</v>
      </c>
    </row>
    <row r="361" spans="1:2">
      <c r="A361" s="539" t="s">
        <v>656</v>
      </c>
      <c r="B361" s="541">
        <v>40</v>
      </c>
    </row>
    <row r="362" spans="1:2">
      <c r="A362" s="540" t="s">
        <v>932</v>
      </c>
      <c r="B362" s="541">
        <v>1279.623789</v>
      </c>
    </row>
    <row r="363" spans="1:2">
      <c r="A363" s="540" t="s">
        <v>934</v>
      </c>
      <c r="B363" s="541">
        <v>3580.0553060000002</v>
      </c>
    </row>
    <row r="364" spans="1:2">
      <c r="A364" s="540" t="s">
        <v>1675</v>
      </c>
      <c r="B364" s="541">
        <v>300</v>
      </c>
    </row>
    <row r="365" spans="1:2">
      <c r="A365" s="539" t="s">
        <v>935</v>
      </c>
      <c r="B365" s="541">
        <v>31.68</v>
      </c>
    </row>
    <row r="366" spans="1:2">
      <c r="A366" s="540" t="s">
        <v>936</v>
      </c>
      <c r="B366" s="541">
        <v>145.50084000000001</v>
      </c>
    </row>
    <row r="367" spans="1:2">
      <c r="A367" s="540" t="s">
        <v>937</v>
      </c>
      <c r="B367" s="541">
        <v>291.993696</v>
      </c>
    </row>
    <row r="368" spans="1:2">
      <c r="A368" s="540" t="s">
        <v>1676</v>
      </c>
      <c r="B368" s="541">
        <v>110</v>
      </c>
    </row>
    <row r="369" spans="1:2">
      <c r="A369" s="539" t="s">
        <v>938</v>
      </c>
      <c r="B369" s="541">
        <v>1154.1568339999999</v>
      </c>
    </row>
    <row r="370" spans="1:2">
      <c r="A370" s="540" t="s">
        <v>939</v>
      </c>
      <c r="B370" s="541">
        <v>522.5</v>
      </c>
    </row>
    <row r="371" spans="1:2">
      <c r="A371" s="540" t="s">
        <v>940</v>
      </c>
      <c r="B371" s="541">
        <v>66.29665</v>
      </c>
    </row>
    <row r="372" spans="1:2">
      <c r="A372" s="540" t="s">
        <v>944</v>
      </c>
      <c r="B372" s="541">
        <v>16.792000000000002</v>
      </c>
    </row>
    <row r="373" spans="1:2">
      <c r="A373" s="539" t="s">
        <v>945</v>
      </c>
      <c r="B373" s="541">
        <v>1045.6436200000001</v>
      </c>
    </row>
    <row r="374" spans="1:2">
      <c r="A374" s="540" t="s">
        <v>1677</v>
      </c>
      <c r="B374" s="541">
        <v>133.57613499999999</v>
      </c>
    </row>
    <row r="375" spans="1:2">
      <c r="A375" s="540" t="s">
        <v>661</v>
      </c>
      <c r="B375" s="541">
        <v>118.57613499999999</v>
      </c>
    </row>
    <row r="376" spans="1:2">
      <c r="A376" s="540" t="s">
        <v>1678</v>
      </c>
      <c r="B376" s="541">
        <v>15</v>
      </c>
    </row>
    <row r="377" spans="1:2">
      <c r="A377" s="540" t="s">
        <v>1679</v>
      </c>
      <c r="B377" s="541">
        <v>1027.545734</v>
      </c>
    </row>
    <row r="378" spans="1:2">
      <c r="A378" s="540" t="s">
        <v>950</v>
      </c>
      <c r="B378" s="541">
        <v>677.54573400000004</v>
      </c>
    </row>
    <row r="379" spans="1:2">
      <c r="A379" s="539" t="s">
        <v>951</v>
      </c>
      <c r="B379" s="541">
        <v>350</v>
      </c>
    </row>
    <row r="380" spans="1:2">
      <c r="A380" s="540" t="s">
        <v>1680</v>
      </c>
      <c r="B380" s="541">
        <v>909.37825799999996</v>
      </c>
    </row>
    <row r="381" spans="1:2">
      <c r="A381" s="540" t="s">
        <v>954</v>
      </c>
      <c r="B381" s="541">
        <v>548.173</v>
      </c>
    </row>
    <row r="382" spans="1:2">
      <c r="A382" s="540" t="s">
        <v>1681</v>
      </c>
      <c r="B382" s="541">
        <v>361.20525800000001</v>
      </c>
    </row>
    <row r="383" spans="1:2">
      <c r="A383" s="540" t="s">
        <v>1682</v>
      </c>
      <c r="B383" s="541">
        <v>100.38</v>
      </c>
    </row>
    <row r="384" spans="1:2">
      <c r="A384" s="540" t="s">
        <v>957</v>
      </c>
      <c r="B384" s="541">
        <v>100.38</v>
      </c>
    </row>
    <row r="385" spans="1:2">
      <c r="A385" s="540" t="s">
        <v>1683</v>
      </c>
      <c r="B385" s="541">
        <v>14704.18346</v>
      </c>
    </row>
    <row r="386" spans="1:2">
      <c r="A386" s="539" t="s">
        <v>1684</v>
      </c>
      <c r="B386" s="541">
        <v>12355.891926</v>
      </c>
    </row>
    <row r="387" spans="1:2">
      <c r="A387" s="540" t="s">
        <v>655</v>
      </c>
      <c r="B387" s="541">
        <v>447.64964500000002</v>
      </c>
    </row>
    <row r="388" spans="1:2">
      <c r="A388" s="537" t="s">
        <v>959</v>
      </c>
      <c r="B388" s="541">
        <v>350</v>
      </c>
    </row>
    <row r="389" spans="1:2">
      <c r="A389" s="539" t="s">
        <v>960</v>
      </c>
      <c r="B389" s="541">
        <v>6043.5209420000001</v>
      </c>
    </row>
    <row r="390" spans="1:2">
      <c r="A390" s="540" t="s">
        <v>961</v>
      </c>
      <c r="B390" s="541">
        <v>4193.6368329999996</v>
      </c>
    </row>
    <row r="391" spans="1:2">
      <c r="A391" s="540" t="s">
        <v>962</v>
      </c>
      <c r="B391" s="541">
        <v>235.32298800000001</v>
      </c>
    </row>
    <row r="392" spans="1:2">
      <c r="A392" s="540" t="s">
        <v>963</v>
      </c>
      <c r="B392" s="541">
        <v>1085.761518</v>
      </c>
    </row>
    <row r="393" spans="1:2">
      <c r="A393" s="540" t="s">
        <v>1685</v>
      </c>
      <c r="B393" s="541">
        <v>104.26008400000001</v>
      </c>
    </row>
    <row r="394" spans="1:2">
      <c r="A394" s="539" t="s">
        <v>965</v>
      </c>
      <c r="B394" s="541">
        <v>104.26008400000001</v>
      </c>
    </row>
    <row r="395" spans="1:2">
      <c r="A395" s="540" t="s">
        <v>1686</v>
      </c>
      <c r="B395" s="541">
        <v>2240.0314499999999</v>
      </c>
    </row>
    <row r="396" spans="1:2">
      <c r="A396" s="540" t="s">
        <v>969</v>
      </c>
      <c r="B396" s="541">
        <v>2060.28208</v>
      </c>
    </row>
    <row r="397" spans="1:2">
      <c r="A397" s="540" t="s">
        <v>970</v>
      </c>
      <c r="B397" s="541">
        <v>179.74937</v>
      </c>
    </row>
    <row r="398" spans="1:2">
      <c r="A398" s="540" t="s">
        <v>1687</v>
      </c>
      <c r="B398" s="541">
        <v>4</v>
      </c>
    </row>
    <row r="399" spans="1:2">
      <c r="A399" s="540" t="s">
        <v>1688</v>
      </c>
      <c r="B399" s="541">
        <v>4</v>
      </c>
    </row>
    <row r="400" spans="1:2">
      <c r="A400" s="540" t="s">
        <v>1689</v>
      </c>
      <c r="B400" s="541">
        <v>4402.3614610000004</v>
      </c>
    </row>
    <row r="401" spans="1:2">
      <c r="A401" s="540" t="s">
        <v>1690</v>
      </c>
      <c r="B401" s="541">
        <v>1708.8814609999999</v>
      </c>
    </row>
    <row r="402" spans="1:2">
      <c r="A402" s="539" t="s">
        <v>655</v>
      </c>
      <c r="B402" s="541">
        <v>656.88146099999994</v>
      </c>
    </row>
    <row r="403" spans="1:2">
      <c r="A403" s="540" t="s">
        <v>656</v>
      </c>
      <c r="B403" s="541">
        <v>672</v>
      </c>
    </row>
    <row r="404" spans="1:2">
      <c r="A404" s="540" t="s">
        <v>1691</v>
      </c>
      <c r="B404" s="541">
        <v>380</v>
      </c>
    </row>
    <row r="405" spans="1:2">
      <c r="A405" s="540" t="s">
        <v>1692</v>
      </c>
      <c r="B405" s="541">
        <v>2613.08</v>
      </c>
    </row>
    <row r="406" spans="1:2">
      <c r="A406" s="540" t="s">
        <v>979</v>
      </c>
      <c r="B406" s="541">
        <v>2613.08</v>
      </c>
    </row>
    <row r="407" spans="1:2">
      <c r="A407" s="540" t="s">
        <v>1693</v>
      </c>
      <c r="B407" s="541">
        <v>80.400000000000006</v>
      </c>
    </row>
    <row r="408" spans="1:2">
      <c r="A408" s="539" t="s">
        <v>982</v>
      </c>
      <c r="B408" s="541">
        <v>80.400000000000006</v>
      </c>
    </row>
    <row r="409" spans="1:2">
      <c r="A409" s="540" t="s">
        <v>1694</v>
      </c>
      <c r="B409" s="541">
        <v>6641.5427540000001</v>
      </c>
    </row>
    <row r="410" spans="1:2">
      <c r="A410" s="540" t="s">
        <v>1695</v>
      </c>
      <c r="B410" s="541">
        <v>1818.312154</v>
      </c>
    </row>
    <row r="411" spans="1:2">
      <c r="A411" s="540" t="s">
        <v>655</v>
      </c>
      <c r="B411" s="541">
        <v>558.85215400000004</v>
      </c>
    </row>
    <row r="412" spans="1:2">
      <c r="A412" s="539" t="s">
        <v>984</v>
      </c>
      <c r="B412" s="541">
        <v>1259.46</v>
      </c>
    </row>
    <row r="413" spans="1:2">
      <c r="A413" s="540" t="s">
        <v>1696</v>
      </c>
      <c r="B413" s="541">
        <v>4023.1806000000001</v>
      </c>
    </row>
    <row r="414" spans="1:2">
      <c r="A414" s="540" t="s">
        <v>986</v>
      </c>
      <c r="B414" s="541">
        <v>4023.1806000000001</v>
      </c>
    </row>
    <row r="415" spans="1:2">
      <c r="A415" s="540" t="s">
        <v>1697</v>
      </c>
      <c r="B415" s="541">
        <v>800.05</v>
      </c>
    </row>
    <row r="416" spans="1:2">
      <c r="A416" s="540" t="s">
        <v>988</v>
      </c>
      <c r="B416" s="541">
        <v>800</v>
      </c>
    </row>
    <row r="417" spans="1:2">
      <c r="A417" s="539" t="s">
        <v>1698</v>
      </c>
      <c r="B417" s="541">
        <v>550</v>
      </c>
    </row>
    <row r="418" spans="1:2">
      <c r="A418" s="540" t="s">
        <v>1699</v>
      </c>
      <c r="B418" s="541">
        <v>550</v>
      </c>
    </row>
    <row r="419" spans="1:2">
      <c r="A419" s="540" t="s">
        <v>990</v>
      </c>
      <c r="B419" s="541">
        <v>550</v>
      </c>
    </row>
    <row r="420" spans="1:2">
      <c r="A420" s="540" t="s">
        <v>1700</v>
      </c>
      <c r="B420" s="541">
        <v>5680.0167780000002</v>
      </c>
    </row>
    <row r="421" spans="1:2">
      <c r="A421" s="540" t="s">
        <v>1701</v>
      </c>
      <c r="B421" s="541">
        <v>5582.3858799999998</v>
      </c>
    </row>
    <row r="422" spans="1:2">
      <c r="A422" s="539" t="s">
        <v>992</v>
      </c>
      <c r="B422" s="541">
        <v>2416</v>
      </c>
    </row>
    <row r="423" spans="1:2">
      <c r="A423" s="540" t="s">
        <v>661</v>
      </c>
      <c r="B423" s="541">
        <v>1360.38588</v>
      </c>
    </row>
    <row r="424" spans="1:2">
      <c r="A424" s="540" t="s">
        <v>1702</v>
      </c>
      <c r="B424" s="541">
        <v>1806</v>
      </c>
    </row>
    <row r="425" spans="1:2">
      <c r="A425" s="540" t="s">
        <v>1703</v>
      </c>
      <c r="B425" s="541">
        <v>97.630898000000002</v>
      </c>
    </row>
    <row r="426" spans="1:2">
      <c r="A426" s="540" t="s">
        <v>994</v>
      </c>
      <c r="B426" s="541">
        <v>97.630898000000002</v>
      </c>
    </row>
    <row r="427" spans="1:2">
      <c r="A427" s="540" t="s">
        <v>1704</v>
      </c>
      <c r="B427" s="541">
        <v>54499.040864000002</v>
      </c>
    </row>
    <row r="428" spans="1:2">
      <c r="A428" s="540" t="s">
        <v>1705</v>
      </c>
      <c r="B428" s="541">
        <v>42629.151592000002</v>
      </c>
    </row>
    <row r="429" spans="1:2">
      <c r="A429" s="539" t="s">
        <v>996</v>
      </c>
      <c r="B429" s="541">
        <v>1102.054124</v>
      </c>
    </row>
    <row r="430" spans="1:2">
      <c r="A430" s="540" t="s">
        <v>997</v>
      </c>
      <c r="B430" s="541">
        <v>200</v>
      </c>
    </row>
    <row r="431" spans="1:2">
      <c r="A431" s="540" t="s">
        <v>998</v>
      </c>
      <c r="B431" s="541">
        <v>30</v>
      </c>
    </row>
    <row r="432" spans="1:2">
      <c r="A432" s="540" t="s">
        <v>999</v>
      </c>
      <c r="B432" s="541">
        <v>80.937253999999996</v>
      </c>
    </row>
    <row r="433" spans="1:2">
      <c r="A433" s="539" t="s">
        <v>1000</v>
      </c>
      <c r="B433" s="541">
        <v>1000</v>
      </c>
    </row>
    <row r="434" spans="1:2">
      <c r="A434" s="540" t="s">
        <v>1001</v>
      </c>
      <c r="B434" s="541">
        <v>18985.341788000002</v>
      </c>
    </row>
    <row r="435" spans="1:2">
      <c r="A435" s="540" t="s">
        <v>1002</v>
      </c>
      <c r="B435" s="541">
        <v>21230.818426000002</v>
      </c>
    </row>
    <row r="436" spans="1:2">
      <c r="A436" s="539" t="s">
        <v>1706</v>
      </c>
      <c r="B436" s="541">
        <v>11869.889272</v>
      </c>
    </row>
    <row r="437" spans="1:2">
      <c r="A437" s="540" t="s">
        <v>1004</v>
      </c>
      <c r="B437" s="541">
        <v>11869.889272</v>
      </c>
    </row>
    <row r="438" spans="1:2">
      <c r="A438" s="540" t="s">
        <v>1707</v>
      </c>
      <c r="B438" s="541">
        <v>6.0000200000000001</v>
      </c>
    </row>
    <row r="439" spans="1:2">
      <c r="A439" s="540" t="s">
        <v>1708</v>
      </c>
      <c r="B439" s="541">
        <v>6</v>
      </c>
    </row>
    <row r="440" spans="1:2">
      <c r="A440" s="540" t="s">
        <v>656</v>
      </c>
      <c r="B440" s="541">
        <v>6</v>
      </c>
    </row>
    <row r="441" spans="1:2">
      <c r="A441" s="540" t="s">
        <v>1709</v>
      </c>
      <c r="B441" s="541">
        <v>2.0000000000000002E-5</v>
      </c>
    </row>
    <row r="442" spans="1:2">
      <c r="A442" s="540" t="s">
        <v>1710</v>
      </c>
      <c r="B442" s="541">
        <v>2.0000000000000002E-5</v>
      </c>
    </row>
    <row r="443" spans="1:2">
      <c r="A443" s="539" t="s">
        <v>1711</v>
      </c>
      <c r="B443" s="541">
        <v>7472.1427759999997</v>
      </c>
    </row>
    <row r="444" spans="1:2">
      <c r="A444" s="540" t="s">
        <v>1712</v>
      </c>
      <c r="B444" s="541">
        <v>1634.567712</v>
      </c>
    </row>
    <row r="445" spans="1:2">
      <c r="A445" s="540" t="s">
        <v>655</v>
      </c>
      <c r="B445" s="541">
        <v>964.10259099999996</v>
      </c>
    </row>
    <row r="446" spans="1:2">
      <c r="A446" s="540" t="s">
        <v>656</v>
      </c>
      <c r="B446" s="541">
        <v>24</v>
      </c>
    </row>
    <row r="447" spans="1:2">
      <c r="A447" s="540" t="s">
        <v>1008</v>
      </c>
      <c r="B447" s="541">
        <v>260.82</v>
      </c>
    </row>
    <row r="448" spans="1:2">
      <c r="A448" s="537" t="s">
        <v>661</v>
      </c>
      <c r="B448" s="541">
        <v>385.64512100000002</v>
      </c>
    </row>
    <row r="449" spans="1:2">
      <c r="A449" s="539" t="s">
        <v>1713</v>
      </c>
      <c r="B449" s="541">
        <v>4339</v>
      </c>
    </row>
    <row r="450" spans="1:2">
      <c r="A450" s="540" t="s">
        <v>1010</v>
      </c>
      <c r="B450" s="541">
        <v>4339</v>
      </c>
    </row>
    <row r="451" spans="1:2">
      <c r="A451" s="540" t="s">
        <v>1714</v>
      </c>
      <c r="B451" s="541">
        <v>1292.1679999999999</v>
      </c>
    </row>
    <row r="452" spans="1:2">
      <c r="A452" s="540" t="s">
        <v>1013</v>
      </c>
      <c r="B452" s="541">
        <v>1129.02</v>
      </c>
    </row>
    <row r="453" spans="1:2">
      <c r="A453" s="540" t="s">
        <v>1014</v>
      </c>
      <c r="B453" s="541">
        <v>163.148</v>
      </c>
    </row>
    <row r="454" spans="1:2">
      <c r="A454" s="540" t="s">
        <v>1715</v>
      </c>
      <c r="B454" s="541">
        <v>206.40706399999999</v>
      </c>
    </row>
    <row r="455" spans="1:2">
      <c r="A455" s="540" t="s">
        <v>1716</v>
      </c>
      <c r="B455" s="541">
        <v>33.546061999999999</v>
      </c>
    </row>
    <row r="456" spans="1:2">
      <c r="A456" s="540" t="s">
        <v>1017</v>
      </c>
      <c r="B456" s="541">
        <v>172.86100200000001</v>
      </c>
    </row>
    <row r="457" spans="1:2">
      <c r="A457" s="540" t="s">
        <v>1717</v>
      </c>
      <c r="B457" s="541">
        <v>13000</v>
      </c>
    </row>
    <row r="458" spans="1:2">
      <c r="A458" s="540" t="s">
        <v>1718</v>
      </c>
      <c r="B458" s="541">
        <v>13000</v>
      </c>
    </row>
    <row r="459" spans="1:2">
      <c r="A459" s="540" t="s">
        <v>1719</v>
      </c>
      <c r="B459" s="541">
        <v>13000</v>
      </c>
    </row>
    <row r="460" spans="1:2">
      <c r="A460" s="540" t="s">
        <v>1720</v>
      </c>
      <c r="B460" s="541">
        <v>5713.73</v>
      </c>
    </row>
    <row r="461" spans="1:2">
      <c r="A461" s="540" t="s">
        <v>1721</v>
      </c>
      <c r="B461" s="541">
        <v>5713.73</v>
      </c>
    </row>
    <row r="462" spans="1:2">
      <c r="A462" s="540" t="s">
        <v>1019</v>
      </c>
      <c r="B462" s="541">
        <v>5713.73</v>
      </c>
    </row>
    <row r="463" spans="1:2" ht="41.25" customHeight="1">
      <c r="A463" s="711" t="s">
        <v>517</v>
      </c>
      <c r="B463" s="711"/>
    </row>
  </sheetData>
  <mergeCells count="4">
    <mergeCell ref="A1:B1"/>
    <mergeCell ref="A2:B2"/>
    <mergeCell ref="A3:B3"/>
    <mergeCell ref="A463:B463"/>
  </mergeCells>
  <phoneticPr fontId="6" type="noConversion"/>
  <printOptions horizontalCentered="1" verticalCentered="1"/>
  <pageMargins left="0.70866141732283472" right="0.70866141732283472" top="0.19685039370078741" bottom="0.19685039370078741" header="0.31496062992125984" footer="0.31496062992125984"/>
  <pageSetup paperSize="9"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5"/>
  <sheetViews>
    <sheetView workbookViewId="0">
      <selection activeCell="B9" sqref="B9"/>
    </sheetView>
  </sheetViews>
  <sheetFormatPr baseColWidth="10" defaultColWidth="9" defaultRowHeight="15"/>
  <cols>
    <col min="1" max="3" width="20.6640625" style="53" customWidth="1"/>
    <col min="4" max="4" width="40.6640625" style="53" customWidth="1"/>
    <col min="5" max="5" width="28.83203125" style="53" customWidth="1"/>
    <col min="6" max="16384" width="9" style="53"/>
  </cols>
  <sheetData>
    <row r="1" spans="1:4" ht="77.25" customHeight="1">
      <c r="A1" s="671" t="s">
        <v>296</v>
      </c>
      <c r="B1" s="672"/>
      <c r="C1" s="672"/>
      <c r="D1" s="672"/>
    </row>
    <row r="2" spans="1:4" ht="42.75" customHeight="1">
      <c r="A2" s="673" t="s">
        <v>1850</v>
      </c>
      <c r="B2" s="674"/>
      <c r="C2" s="674"/>
      <c r="D2" s="674"/>
    </row>
    <row r="3" spans="1:4" ht="42.75" customHeight="1">
      <c r="A3" s="674"/>
      <c r="B3" s="674"/>
      <c r="C3" s="674"/>
      <c r="D3" s="674"/>
    </row>
    <row r="4" spans="1:4" ht="42.75" customHeight="1">
      <c r="A4" s="674"/>
      <c r="B4" s="674"/>
      <c r="C4" s="674"/>
      <c r="D4" s="674"/>
    </row>
    <row r="5" spans="1:4" ht="42.75" customHeight="1">
      <c r="A5" s="674"/>
      <c r="B5" s="674"/>
      <c r="C5" s="674"/>
      <c r="D5" s="674"/>
    </row>
  </sheetData>
  <mergeCells count="2">
    <mergeCell ref="A1:D1"/>
    <mergeCell ref="A2:D5"/>
  </mergeCells>
  <phoneticPr fontId="6" type="noConversion"/>
  <pageMargins left="0.7" right="0.7" top="0.75" bottom="0.75" header="0.3" footer="0.3"/>
  <pageSetup paperSize="9" scale="82"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32"/>
  <sheetViews>
    <sheetView topLeftCell="A19" workbookViewId="0">
      <selection activeCell="H15" sqref="H15"/>
    </sheetView>
  </sheetViews>
  <sheetFormatPr baseColWidth="10" defaultColWidth="9" defaultRowHeight="13"/>
  <cols>
    <col min="1" max="1" width="32.83203125" style="115" customWidth="1"/>
    <col min="2" max="4" width="14.33203125" style="114" customWidth="1"/>
    <col min="5" max="5" width="16.5" style="115" customWidth="1"/>
    <col min="6" max="16384" width="9" style="115"/>
  </cols>
  <sheetData>
    <row r="1" spans="1:4" ht="20.25" customHeight="1">
      <c r="A1" s="668" t="s">
        <v>579</v>
      </c>
      <c r="B1" s="668"/>
      <c r="C1" s="668"/>
      <c r="D1" s="668"/>
    </row>
    <row r="2" spans="1:4" ht="29.25" customHeight="1">
      <c r="A2" s="676" t="s">
        <v>294</v>
      </c>
      <c r="B2" s="676"/>
      <c r="C2" s="676"/>
      <c r="D2" s="676"/>
    </row>
    <row r="3" spans="1:4" ht="18" customHeight="1">
      <c r="A3" s="714" t="s">
        <v>468</v>
      </c>
      <c r="B3" s="714"/>
      <c r="C3" s="714"/>
      <c r="D3" s="714"/>
    </row>
    <row r="4" spans="1:4" ht="21" customHeight="1" thickBot="1">
      <c r="A4" s="715"/>
      <c r="B4" s="715"/>
      <c r="C4" s="715"/>
      <c r="D4" s="116" t="s">
        <v>316</v>
      </c>
    </row>
    <row r="5" spans="1:4" s="117" customFormat="1" ht="24" customHeight="1">
      <c r="A5" s="712" t="s">
        <v>293</v>
      </c>
      <c r="B5" s="716" t="s">
        <v>469</v>
      </c>
      <c r="C5" s="716"/>
      <c r="D5" s="717"/>
    </row>
    <row r="6" spans="1:4" s="117" customFormat="1" ht="24" customHeight="1">
      <c r="A6" s="713"/>
      <c r="B6" s="269" t="s">
        <v>470</v>
      </c>
      <c r="C6" s="269" t="s">
        <v>471</v>
      </c>
      <c r="D6" s="270" t="s">
        <v>472</v>
      </c>
    </row>
    <row r="7" spans="1:4" ht="24" customHeight="1">
      <c r="A7" s="542" t="s">
        <v>1722</v>
      </c>
      <c r="B7" s="613">
        <f>SUM(B8:B32)</f>
        <v>779087.99815800018</v>
      </c>
      <c r="C7" s="613">
        <f>SUM(C8:C32)</f>
        <v>324460.27552700008</v>
      </c>
      <c r="D7" s="613">
        <f>SUM(D8:D32)</f>
        <v>454627.90987199987</v>
      </c>
    </row>
    <row r="8" spans="1:4" ht="20" customHeight="1">
      <c r="A8" s="543" t="s">
        <v>473</v>
      </c>
      <c r="B8" s="614">
        <v>116749.218633</v>
      </c>
      <c r="C8" s="614">
        <f>23713.461633+1452.944241</f>
        <v>25166.405874</v>
      </c>
      <c r="D8" s="614">
        <f>62762.837+28820.163</f>
        <v>91583</v>
      </c>
    </row>
    <row r="9" spans="1:4" ht="20" customHeight="1">
      <c r="A9" s="543" t="s">
        <v>474</v>
      </c>
      <c r="B9" s="614"/>
      <c r="C9" s="615"/>
      <c r="D9" s="614"/>
    </row>
    <row r="10" spans="1:4" ht="20" customHeight="1">
      <c r="A10" s="543" t="s">
        <v>475</v>
      </c>
      <c r="B10" s="614">
        <v>7311.1544459999996</v>
      </c>
      <c r="C10" s="615"/>
      <c r="D10" s="614">
        <v>7311.1544459999996</v>
      </c>
    </row>
    <row r="11" spans="1:4" ht="20" customHeight="1">
      <c r="A11" s="543" t="s">
        <v>476</v>
      </c>
      <c r="B11" s="614">
        <v>65240.753611</v>
      </c>
      <c r="C11" s="614">
        <v>53395.169374999998</v>
      </c>
      <c r="D11" s="614">
        <v>11845.584236000001</v>
      </c>
    </row>
    <row r="12" spans="1:4" ht="20" customHeight="1">
      <c r="A12" s="543" t="s">
        <v>477</v>
      </c>
      <c r="B12" s="614">
        <v>162723.20263000001</v>
      </c>
      <c r="C12" s="614">
        <v>121602.169652</v>
      </c>
      <c r="D12" s="614">
        <v>41121.032978000003</v>
      </c>
    </row>
    <row r="13" spans="1:4" ht="20" customHeight="1">
      <c r="A13" s="543" t="s">
        <v>478</v>
      </c>
      <c r="B13" s="614">
        <v>13635.053658999999</v>
      </c>
      <c r="C13" s="614">
        <v>523.75365899999997</v>
      </c>
      <c r="D13" s="614">
        <v>13111.3</v>
      </c>
    </row>
    <row r="14" spans="1:4" ht="20" customHeight="1">
      <c r="A14" s="523" t="s">
        <v>1723</v>
      </c>
      <c r="B14" s="616">
        <v>8585.9544430000005</v>
      </c>
      <c r="C14" s="616">
        <v>2760.8616029999998</v>
      </c>
      <c r="D14" s="616">
        <v>5825.0928400000003</v>
      </c>
    </row>
    <row r="15" spans="1:4" ht="20" customHeight="1">
      <c r="A15" s="523" t="s">
        <v>479</v>
      </c>
      <c r="B15" s="616">
        <v>78106.141088999997</v>
      </c>
      <c r="C15" s="616">
        <v>47282.877016999999</v>
      </c>
      <c r="D15" s="616">
        <v>30823.264072000002</v>
      </c>
    </row>
    <row r="16" spans="1:4" ht="20" customHeight="1">
      <c r="A16" s="523" t="s">
        <v>480</v>
      </c>
      <c r="B16" s="616">
        <v>55314.972990000002</v>
      </c>
      <c r="C16" s="616">
        <v>31735.486258000001</v>
      </c>
      <c r="D16" s="616">
        <v>23579.486732000001</v>
      </c>
    </row>
    <row r="17" spans="1:4" ht="20" customHeight="1">
      <c r="A17" s="523" t="s">
        <v>481</v>
      </c>
      <c r="B17" s="616">
        <v>32957.589667</v>
      </c>
      <c r="C17" s="616">
        <v>1806.410167</v>
      </c>
      <c r="D17" s="616">
        <v>31151.179499999998</v>
      </c>
    </row>
    <row r="18" spans="1:4" ht="20" customHeight="1">
      <c r="A18" s="523" t="s">
        <v>482</v>
      </c>
      <c r="B18" s="616">
        <f>37882.133484+9897</f>
        <v>47779.133483999998</v>
      </c>
      <c r="C18" s="616">
        <v>7467.98693</v>
      </c>
      <c r="D18" s="616">
        <f>30414.146554+9897</f>
        <v>40311.146553999999</v>
      </c>
    </row>
    <row r="19" spans="1:4" ht="20" customHeight="1">
      <c r="A19" s="523" t="s">
        <v>483</v>
      </c>
      <c r="B19" s="616">
        <v>78015.805393000002</v>
      </c>
      <c r="C19" s="616">
        <v>11245.314732999999</v>
      </c>
      <c r="D19" s="616">
        <v>66770.490659999996</v>
      </c>
    </row>
    <row r="20" spans="1:4" ht="20" customHeight="1">
      <c r="A20" s="523" t="s">
        <v>484</v>
      </c>
      <c r="B20" s="616">
        <v>14704.18346</v>
      </c>
      <c r="C20" s="616">
        <v>5872.4028820000003</v>
      </c>
      <c r="D20" s="616">
        <v>8831.7805779999999</v>
      </c>
    </row>
    <row r="21" spans="1:4" ht="20" customHeight="1">
      <c r="A21" s="523" t="s">
        <v>1724</v>
      </c>
      <c r="B21" s="616">
        <v>4402.3614610000004</v>
      </c>
      <c r="C21" s="616">
        <v>656.88146099999994</v>
      </c>
      <c r="D21" s="616">
        <v>3745.48</v>
      </c>
    </row>
    <row r="22" spans="1:4" ht="20" customHeight="1">
      <c r="A22" s="523" t="s">
        <v>485</v>
      </c>
      <c r="B22" s="616">
        <v>6641.5427540000001</v>
      </c>
      <c r="C22" s="616">
        <v>503.70215400000001</v>
      </c>
      <c r="D22" s="616">
        <v>6137.8406000000004</v>
      </c>
    </row>
    <row r="23" spans="1:4" ht="20" customHeight="1">
      <c r="A23" s="523" t="s">
        <v>486</v>
      </c>
      <c r="B23" s="616">
        <v>550</v>
      </c>
      <c r="C23" s="616"/>
      <c r="D23" s="616">
        <v>550</v>
      </c>
    </row>
    <row r="24" spans="1:4" ht="20" customHeight="1">
      <c r="A24" s="523" t="s">
        <v>487</v>
      </c>
      <c r="B24" s="616"/>
      <c r="C24" s="617"/>
      <c r="D24" s="617">
        <v>0</v>
      </c>
    </row>
    <row r="25" spans="1:4" ht="20" customHeight="1">
      <c r="A25" s="523" t="s">
        <v>488</v>
      </c>
      <c r="B25" s="616">
        <v>5680.0167780000002</v>
      </c>
      <c r="C25" s="616">
        <v>1358.0167779999999</v>
      </c>
      <c r="D25" s="616">
        <v>4322</v>
      </c>
    </row>
    <row r="26" spans="1:4" ht="20" customHeight="1">
      <c r="A26" s="523" t="s">
        <v>489</v>
      </c>
      <c r="B26" s="616">
        <v>54499.040864000002</v>
      </c>
      <c r="C26" s="616">
        <v>11869.889272</v>
      </c>
      <c r="D26" s="616">
        <v>42629.151592000002</v>
      </c>
    </row>
    <row r="27" spans="1:4" ht="20" customHeight="1">
      <c r="A27" s="523" t="s">
        <v>490</v>
      </c>
      <c r="B27" s="616">
        <v>6.0000200000000001</v>
      </c>
      <c r="C27" s="616"/>
      <c r="D27" s="616">
        <v>6.0000200000000001</v>
      </c>
    </row>
    <row r="28" spans="1:4" ht="20" customHeight="1">
      <c r="A28" s="544" t="s">
        <v>1725</v>
      </c>
      <c r="B28" s="616">
        <v>7472.1427759999997</v>
      </c>
      <c r="C28" s="616">
        <v>1212.9477119999999</v>
      </c>
      <c r="D28" s="616">
        <v>6259.1950639999995</v>
      </c>
    </row>
    <row r="29" spans="1:4" ht="20" customHeight="1">
      <c r="A29" s="523" t="s">
        <v>491</v>
      </c>
      <c r="B29" s="616">
        <v>13000</v>
      </c>
      <c r="C29" s="616"/>
      <c r="D29" s="616">
        <v>13000</v>
      </c>
    </row>
    <row r="30" spans="1:4" ht="20" customHeight="1">
      <c r="A30" s="523" t="s">
        <v>348</v>
      </c>
      <c r="B30" s="616"/>
      <c r="C30" s="618"/>
      <c r="D30" s="617"/>
    </row>
    <row r="31" spans="1:4" ht="20" customHeight="1">
      <c r="A31" s="523" t="s">
        <v>492</v>
      </c>
      <c r="B31" s="616">
        <v>5713.73</v>
      </c>
      <c r="C31" s="616"/>
      <c r="D31" s="616">
        <v>5713.73</v>
      </c>
    </row>
    <row r="32" spans="1:4" ht="23.25" customHeight="1">
      <c r="A32" s="523" t="s">
        <v>1726</v>
      </c>
      <c r="B32" s="616"/>
      <c r="C32" s="618"/>
      <c r="D32" s="616">
        <v>0</v>
      </c>
    </row>
  </sheetData>
  <mergeCells count="6">
    <mergeCell ref="A5:A6"/>
    <mergeCell ref="A1:D1"/>
    <mergeCell ref="A2:D2"/>
    <mergeCell ref="A3:D3"/>
    <mergeCell ref="A4:C4"/>
    <mergeCell ref="B5:D5"/>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workbookViewId="0">
      <selection activeCell="M41" sqref="M41"/>
    </sheetView>
  </sheetViews>
  <sheetFormatPr baseColWidth="10" defaultColWidth="8.83203125" defaultRowHeight="15"/>
  <cols>
    <col min="1" max="1" width="16.6640625" customWidth="1"/>
    <col min="2" max="2" width="9.6640625" bestFit="1" customWidth="1"/>
    <col min="3" max="4" width="10.6640625" bestFit="1" customWidth="1"/>
    <col min="7" max="7" width="19.6640625" customWidth="1"/>
    <col min="8" max="8" width="9.6640625" bestFit="1" customWidth="1"/>
    <col min="9" max="10" width="10.6640625" bestFit="1" customWidth="1"/>
  </cols>
  <sheetData>
    <row r="1" spans="1:12" ht="17">
      <c r="A1" s="668" t="s">
        <v>562</v>
      </c>
      <c r="B1" s="668"/>
      <c r="C1" s="668"/>
      <c r="D1" s="668"/>
      <c r="E1" s="668"/>
      <c r="F1" s="668"/>
      <c r="G1" s="668"/>
      <c r="H1" s="668"/>
      <c r="I1" s="668"/>
      <c r="J1" s="668"/>
      <c r="K1" s="668"/>
      <c r="L1" s="668"/>
    </row>
    <row r="2" spans="1:12" ht="24">
      <c r="A2" s="669" t="s">
        <v>344</v>
      </c>
      <c r="B2" s="669"/>
      <c r="C2" s="669"/>
      <c r="D2" s="669"/>
      <c r="E2" s="669"/>
      <c r="F2" s="669"/>
      <c r="G2" s="669"/>
      <c r="H2" s="669"/>
      <c r="I2" s="669"/>
      <c r="J2" s="669"/>
      <c r="K2" s="669"/>
      <c r="L2" s="669"/>
    </row>
    <row r="3" spans="1:12" ht="25" thickBot="1">
      <c r="A3" s="125"/>
      <c r="B3" s="125"/>
      <c r="C3" s="125"/>
      <c r="D3" s="125"/>
      <c r="E3" s="125"/>
      <c r="F3" s="125"/>
      <c r="G3" s="125"/>
      <c r="H3" s="125"/>
      <c r="I3" s="125"/>
      <c r="J3" s="125"/>
      <c r="K3" s="125"/>
      <c r="L3" s="126" t="s">
        <v>316</v>
      </c>
    </row>
    <row r="4" spans="1:12" ht="90">
      <c r="A4" s="127" t="s">
        <v>317</v>
      </c>
      <c r="B4" s="128" t="s">
        <v>318</v>
      </c>
      <c r="C4" s="128" t="s">
        <v>319</v>
      </c>
      <c r="D4" s="128" t="s">
        <v>321</v>
      </c>
      <c r="E4" s="128" t="s">
        <v>611</v>
      </c>
      <c r="F4" s="129" t="s">
        <v>322</v>
      </c>
      <c r="G4" s="130" t="s">
        <v>323</v>
      </c>
      <c r="H4" s="128" t="s">
        <v>318</v>
      </c>
      <c r="I4" s="128" t="s">
        <v>319</v>
      </c>
      <c r="J4" s="128" t="s">
        <v>321</v>
      </c>
      <c r="K4" s="128" t="s">
        <v>611</v>
      </c>
      <c r="L4" s="131" t="s">
        <v>322</v>
      </c>
    </row>
    <row r="5" spans="1:12" ht="17">
      <c r="A5" s="132" t="s">
        <v>607</v>
      </c>
      <c r="B5" s="133">
        <f>B6+B32</f>
        <v>938730</v>
      </c>
      <c r="C5" s="133">
        <f t="shared" ref="C5:D5" si="0">C6+C32</f>
        <v>1258283</v>
      </c>
      <c r="D5" s="133">
        <f t="shared" si="0"/>
        <v>1280126</v>
      </c>
      <c r="E5" s="134"/>
      <c r="F5" s="135"/>
      <c r="G5" s="132" t="s">
        <v>607</v>
      </c>
      <c r="H5" s="133">
        <f>H6+H32</f>
        <v>938730</v>
      </c>
      <c r="I5" s="133">
        <f t="shared" ref="I5:J5" si="1">I6+I32</f>
        <v>1258283</v>
      </c>
      <c r="J5" s="133">
        <f t="shared" si="1"/>
        <v>1280126</v>
      </c>
      <c r="K5" s="134"/>
      <c r="L5" s="135"/>
    </row>
    <row r="6" spans="1:12" ht="18">
      <c r="A6" s="136" t="s">
        <v>325</v>
      </c>
      <c r="B6" s="133">
        <f>B7+B23</f>
        <v>568000</v>
      </c>
      <c r="C6" s="133">
        <f t="shared" ref="C6" si="2">C7+C23</f>
        <v>510000</v>
      </c>
      <c r="D6" s="133">
        <f>D7+D23</f>
        <v>513528</v>
      </c>
      <c r="E6" s="137">
        <f t="shared" ref="E6:E29" si="3">D6/C6*100</f>
        <v>100.69176470588235</v>
      </c>
      <c r="F6" s="137">
        <v>94.925856504331037</v>
      </c>
      <c r="G6" s="136" t="s">
        <v>6</v>
      </c>
      <c r="H6" s="133">
        <v>747791</v>
      </c>
      <c r="I6" s="133">
        <f t="shared" ref="I6" si="4">SUM(I7:I31)</f>
        <v>835000</v>
      </c>
      <c r="J6" s="133">
        <f>SUM(J7:J31)</f>
        <v>828311</v>
      </c>
      <c r="K6" s="137">
        <f>J6/I6*100</f>
        <v>99.198922155688621</v>
      </c>
      <c r="L6" s="137">
        <v>99.623904608641894</v>
      </c>
    </row>
    <row r="7" spans="1:12">
      <c r="A7" s="138" t="s">
        <v>608</v>
      </c>
      <c r="B7" s="139">
        <f>SUM(B8:B22)</f>
        <v>475000</v>
      </c>
      <c r="C7" s="139">
        <f>SUM(C8:C22)</f>
        <v>390000</v>
      </c>
      <c r="D7" s="139">
        <f>SUM(D8:D22)</f>
        <v>391932</v>
      </c>
      <c r="E7" s="318">
        <f t="shared" si="3"/>
        <v>100.49538461538461</v>
      </c>
      <c r="F7" s="141">
        <v>94.82394042474948</v>
      </c>
      <c r="G7" s="142" t="s">
        <v>5</v>
      </c>
      <c r="H7" s="139">
        <v>104852</v>
      </c>
      <c r="I7" s="139">
        <v>110000</v>
      </c>
      <c r="J7" s="316">
        <v>110117</v>
      </c>
      <c r="K7" s="141">
        <f>J7/I7*100</f>
        <v>100.10636363636362</v>
      </c>
      <c r="L7" s="141">
        <v>140.06766984240048</v>
      </c>
    </row>
    <row r="8" spans="1:12">
      <c r="A8" s="138" t="s">
        <v>27</v>
      </c>
      <c r="B8" s="139">
        <v>84000</v>
      </c>
      <c r="C8" s="138">
        <v>72000</v>
      </c>
      <c r="D8" s="140">
        <v>72843</v>
      </c>
      <c r="E8" s="318">
        <f t="shared" si="3"/>
        <v>101.17083333333335</v>
      </c>
      <c r="F8" s="141">
        <v>99.993136393586639</v>
      </c>
      <c r="G8" s="142" t="s">
        <v>7</v>
      </c>
      <c r="H8" s="139"/>
      <c r="I8" s="138"/>
      <c r="J8" s="317"/>
      <c r="K8" s="141"/>
      <c r="L8" s="141"/>
    </row>
    <row r="9" spans="1:12">
      <c r="A9" s="138" t="s">
        <v>28</v>
      </c>
      <c r="B9" s="139">
        <v>44000</v>
      </c>
      <c r="C9" s="138">
        <v>44000</v>
      </c>
      <c r="D9" s="140">
        <v>43356</v>
      </c>
      <c r="E9" s="318">
        <f t="shared" si="3"/>
        <v>98.536363636363632</v>
      </c>
      <c r="F9" s="141">
        <v>113.00925322559625</v>
      </c>
      <c r="G9" s="142" t="s">
        <v>8</v>
      </c>
      <c r="H9" s="139">
        <v>3222</v>
      </c>
      <c r="I9" s="138">
        <v>3200</v>
      </c>
      <c r="J9" s="317">
        <v>3913</v>
      </c>
      <c r="K9" s="141">
        <f t="shared" ref="K9:K31" si="5">J9/I9*100</f>
        <v>122.28125000000001</v>
      </c>
      <c r="L9" s="141">
        <v>222.58248009101251</v>
      </c>
    </row>
    <row r="10" spans="1:12">
      <c r="A10" s="138" t="s">
        <v>29</v>
      </c>
      <c r="B10" s="139">
        <v>7950</v>
      </c>
      <c r="C10" s="138">
        <v>8500</v>
      </c>
      <c r="D10" s="140">
        <v>8575</v>
      </c>
      <c r="E10" s="318">
        <f t="shared" si="3"/>
        <v>100.88235294117646</v>
      </c>
      <c r="F10" s="141">
        <v>124.60040685847137</v>
      </c>
      <c r="G10" s="142" t="s">
        <v>9</v>
      </c>
      <c r="H10" s="139">
        <v>68131</v>
      </c>
      <c r="I10" s="138">
        <v>60000</v>
      </c>
      <c r="J10" s="317">
        <v>71397</v>
      </c>
      <c r="K10" s="141">
        <f t="shared" si="5"/>
        <v>118.995</v>
      </c>
      <c r="L10" s="141">
        <v>116.10023416157149</v>
      </c>
    </row>
    <row r="11" spans="1:12">
      <c r="A11" s="138" t="s">
        <v>79</v>
      </c>
      <c r="B11" s="139">
        <v>5600</v>
      </c>
      <c r="C11" s="138">
        <v>5500</v>
      </c>
      <c r="D11" s="140">
        <v>5638</v>
      </c>
      <c r="E11" s="318">
        <f t="shared" si="3"/>
        <v>102.5090909090909</v>
      </c>
      <c r="F11" s="141">
        <v>115.58015580155802</v>
      </c>
      <c r="G11" s="142" t="s">
        <v>10</v>
      </c>
      <c r="H11" s="139">
        <v>167330</v>
      </c>
      <c r="I11" s="138">
        <v>167330</v>
      </c>
      <c r="J11" s="317">
        <v>167497</v>
      </c>
      <c r="K11" s="141">
        <f t="shared" si="5"/>
        <v>100.09980278491604</v>
      </c>
      <c r="L11" s="141">
        <v>102.32886336561077</v>
      </c>
    </row>
    <row r="12" spans="1:12">
      <c r="A12" s="138" t="s">
        <v>30</v>
      </c>
      <c r="B12" s="139">
        <v>14600</v>
      </c>
      <c r="C12" s="138">
        <v>12500</v>
      </c>
      <c r="D12" s="140">
        <v>12849</v>
      </c>
      <c r="E12" s="318">
        <f t="shared" si="3"/>
        <v>102.792</v>
      </c>
      <c r="F12" s="141">
        <v>101.18119536971415</v>
      </c>
      <c r="G12" s="142" t="s">
        <v>11</v>
      </c>
      <c r="H12" s="139">
        <v>9564</v>
      </c>
      <c r="I12" s="138">
        <v>14400</v>
      </c>
      <c r="J12" s="317">
        <v>16073</v>
      </c>
      <c r="K12" s="141">
        <f t="shared" si="5"/>
        <v>111.61805555555556</v>
      </c>
      <c r="L12" s="141">
        <v>100.80275948573221</v>
      </c>
    </row>
    <row r="13" spans="1:12">
      <c r="A13" s="142" t="s">
        <v>31</v>
      </c>
      <c r="B13" s="139">
        <v>20300</v>
      </c>
      <c r="C13" s="138">
        <v>11700</v>
      </c>
      <c r="D13" s="140">
        <v>11444</v>
      </c>
      <c r="E13" s="318">
        <f t="shared" si="3"/>
        <v>97.811965811965806</v>
      </c>
      <c r="F13" s="141">
        <v>64.904718693284906</v>
      </c>
      <c r="G13" s="142" t="s">
        <v>12</v>
      </c>
      <c r="H13" s="139">
        <v>11384</v>
      </c>
      <c r="I13" s="138">
        <v>15000</v>
      </c>
      <c r="J13" s="317">
        <v>14904</v>
      </c>
      <c r="K13" s="141">
        <f t="shared" si="5"/>
        <v>99.36</v>
      </c>
      <c r="L13" s="141">
        <v>101.23624507539736</v>
      </c>
    </row>
    <row r="14" spans="1:12">
      <c r="A14" s="138" t="s">
        <v>32</v>
      </c>
      <c r="B14" s="139">
        <v>10800</v>
      </c>
      <c r="C14" s="138">
        <v>10500</v>
      </c>
      <c r="D14" s="140">
        <v>10628</v>
      </c>
      <c r="E14" s="318">
        <f t="shared" si="3"/>
        <v>101.21904761904761</v>
      </c>
      <c r="F14" s="141">
        <v>113.7536123300867</v>
      </c>
      <c r="G14" s="142" t="s">
        <v>13</v>
      </c>
      <c r="H14" s="139">
        <v>91475</v>
      </c>
      <c r="I14" s="138">
        <v>95000</v>
      </c>
      <c r="J14" s="317">
        <v>73913</v>
      </c>
      <c r="K14" s="141">
        <f t="shared" si="5"/>
        <v>77.803157894736842</v>
      </c>
      <c r="L14" s="141">
        <v>145.1950654146859</v>
      </c>
    </row>
    <row r="15" spans="1:12">
      <c r="A15" s="142" t="s">
        <v>33</v>
      </c>
      <c r="B15" s="139">
        <v>45600</v>
      </c>
      <c r="C15" s="138">
        <v>34000</v>
      </c>
      <c r="D15" s="140">
        <v>33344</v>
      </c>
      <c r="E15" s="318">
        <f t="shared" si="3"/>
        <v>98.070588235294125</v>
      </c>
      <c r="F15" s="141">
        <v>84.059797816825068</v>
      </c>
      <c r="G15" s="142" t="s">
        <v>14</v>
      </c>
      <c r="H15" s="139">
        <v>61182</v>
      </c>
      <c r="I15" s="138">
        <v>90000</v>
      </c>
      <c r="J15" s="317">
        <v>96472</v>
      </c>
      <c r="K15" s="141">
        <f t="shared" si="5"/>
        <v>107.1911111111111</v>
      </c>
      <c r="L15" s="141">
        <v>87.909604519774007</v>
      </c>
    </row>
    <row r="16" spans="1:12">
      <c r="A16" s="138" t="s">
        <v>80</v>
      </c>
      <c r="B16" s="139">
        <v>84000</v>
      </c>
      <c r="C16" s="138">
        <v>52000</v>
      </c>
      <c r="D16" s="140">
        <v>51991</v>
      </c>
      <c r="E16" s="318">
        <f t="shared" si="3"/>
        <v>99.982692307692318</v>
      </c>
      <c r="F16" s="141">
        <v>71.015284588381519</v>
      </c>
      <c r="G16" s="142" t="s">
        <v>15</v>
      </c>
      <c r="H16" s="139">
        <v>19031</v>
      </c>
      <c r="I16" s="138">
        <v>21000</v>
      </c>
      <c r="J16" s="317">
        <v>17002</v>
      </c>
      <c r="K16" s="141">
        <f t="shared" si="5"/>
        <v>80.961904761904762</v>
      </c>
      <c r="L16" s="141">
        <v>67.430792416911245</v>
      </c>
    </row>
    <row r="17" spans="1:12">
      <c r="A17" s="138" t="s">
        <v>81</v>
      </c>
      <c r="B17" s="139">
        <v>30000</v>
      </c>
      <c r="C17" s="138">
        <v>31000</v>
      </c>
      <c r="D17" s="140">
        <v>31649</v>
      </c>
      <c r="E17" s="318">
        <f t="shared" si="3"/>
        <v>102.09354838709676</v>
      </c>
      <c r="F17" s="141">
        <v>121.78313067569648</v>
      </c>
      <c r="G17" s="142" t="s">
        <v>16</v>
      </c>
      <c r="H17" s="139">
        <v>38092</v>
      </c>
      <c r="I17" s="138">
        <v>85000</v>
      </c>
      <c r="J17" s="317">
        <v>115492</v>
      </c>
      <c r="K17" s="141">
        <f t="shared" si="5"/>
        <v>135.87294117647059</v>
      </c>
      <c r="L17" s="141">
        <v>78.301253584818681</v>
      </c>
    </row>
    <row r="18" spans="1:12">
      <c r="A18" s="138" t="s">
        <v>82</v>
      </c>
      <c r="B18" s="139">
        <v>128000</v>
      </c>
      <c r="C18" s="138">
        <v>108000</v>
      </c>
      <c r="D18" s="140">
        <v>109370</v>
      </c>
      <c r="E18" s="318">
        <f t="shared" si="3"/>
        <v>101.26851851851852</v>
      </c>
      <c r="F18" s="141">
        <v>97.993889381680688</v>
      </c>
      <c r="G18" s="142" t="s">
        <v>17</v>
      </c>
      <c r="H18" s="139">
        <v>71728</v>
      </c>
      <c r="I18" s="139">
        <v>66984</v>
      </c>
      <c r="J18" s="317">
        <v>54627</v>
      </c>
      <c r="K18" s="141">
        <f t="shared" si="5"/>
        <v>81.552310999641705</v>
      </c>
      <c r="L18" s="141">
        <v>89.57595434868162</v>
      </c>
    </row>
    <row r="19" spans="1:12">
      <c r="A19" s="138" t="s">
        <v>83</v>
      </c>
      <c r="B19" s="139"/>
      <c r="C19" s="139"/>
      <c r="D19" s="139"/>
      <c r="E19" s="318"/>
      <c r="F19" s="141"/>
      <c r="G19" s="142" t="s">
        <v>18</v>
      </c>
      <c r="H19" s="139">
        <v>13747</v>
      </c>
      <c r="I19" s="139">
        <v>25000</v>
      </c>
      <c r="J19" s="316">
        <v>21067</v>
      </c>
      <c r="K19" s="141">
        <f t="shared" si="5"/>
        <v>84.268000000000001</v>
      </c>
      <c r="L19" s="141">
        <v>91.377141617870308</v>
      </c>
    </row>
    <row r="20" spans="1:12">
      <c r="A20" s="138" t="s">
        <v>85</v>
      </c>
      <c r="B20" s="139">
        <v>150</v>
      </c>
      <c r="C20" s="138">
        <v>200</v>
      </c>
      <c r="D20" s="140">
        <v>142</v>
      </c>
      <c r="E20" s="318">
        <f t="shared" si="3"/>
        <v>71</v>
      </c>
      <c r="F20" s="141">
        <v>106.76691729323309</v>
      </c>
      <c r="G20" s="142" t="s">
        <v>19</v>
      </c>
      <c r="H20" s="139">
        <v>9343</v>
      </c>
      <c r="I20" s="139">
        <v>15000</v>
      </c>
      <c r="J20" s="317">
        <v>9799</v>
      </c>
      <c r="K20" s="141">
        <f t="shared" si="5"/>
        <v>65.326666666666668</v>
      </c>
      <c r="L20" s="141">
        <v>48.39490320031608</v>
      </c>
    </row>
    <row r="21" spans="1:12">
      <c r="A21" s="138" t="s">
        <v>34</v>
      </c>
      <c r="B21" s="139"/>
      <c r="C21" s="138"/>
      <c r="D21" s="140"/>
      <c r="E21" s="318"/>
      <c r="F21" s="141"/>
      <c r="G21" s="142" t="s">
        <v>20</v>
      </c>
      <c r="H21" s="139">
        <v>7422</v>
      </c>
      <c r="I21" s="139">
        <v>7000</v>
      </c>
      <c r="J21" s="317">
        <v>8874</v>
      </c>
      <c r="K21" s="141">
        <f t="shared" si="5"/>
        <v>126.77142857142857</v>
      </c>
      <c r="L21" s="141">
        <v>161.08186603739335</v>
      </c>
    </row>
    <row r="22" spans="1:12">
      <c r="A22" s="138" t="s">
        <v>86</v>
      </c>
      <c r="B22" s="139"/>
      <c r="C22" s="138">
        <v>100</v>
      </c>
      <c r="D22" s="140">
        <v>103</v>
      </c>
      <c r="E22" s="318">
        <f t="shared" si="3"/>
        <v>103</v>
      </c>
      <c r="F22" s="141">
        <v>145.07042253521126</v>
      </c>
      <c r="G22" s="142" t="s">
        <v>21</v>
      </c>
      <c r="H22" s="139">
        <v>874</v>
      </c>
      <c r="I22" s="139">
        <v>874</v>
      </c>
      <c r="J22" s="317">
        <v>848</v>
      </c>
      <c r="K22" s="141">
        <f t="shared" si="5"/>
        <v>97.025171624713963</v>
      </c>
      <c r="L22" s="141">
        <v>109.27835051546391</v>
      </c>
    </row>
    <row r="23" spans="1:12">
      <c r="A23" s="138" t="s">
        <v>4</v>
      </c>
      <c r="B23" s="139">
        <v>93000</v>
      </c>
      <c r="C23" s="138">
        <f>SUM(C24:C29)</f>
        <v>120000</v>
      </c>
      <c r="D23" s="140">
        <v>121596</v>
      </c>
      <c r="E23" s="318">
        <f t="shared" si="3"/>
        <v>101.33000000000001</v>
      </c>
      <c r="F23" s="141">
        <v>95.255851847209598</v>
      </c>
      <c r="G23" s="142" t="s">
        <v>22</v>
      </c>
      <c r="H23" s="139"/>
      <c r="I23" s="139"/>
      <c r="J23" s="139"/>
      <c r="K23" s="141"/>
      <c r="L23" s="141"/>
    </row>
    <row r="24" spans="1:12">
      <c r="A24" s="144" t="s">
        <v>35</v>
      </c>
      <c r="B24" s="139">
        <v>13000</v>
      </c>
      <c r="C24" s="138">
        <v>13000</v>
      </c>
      <c r="D24" s="140">
        <v>13085</v>
      </c>
      <c r="E24" s="318">
        <f t="shared" si="3"/>
        <v>100.65384615384616</v>
      </c>
      <c r="F24" s="141">
        <v>102.05116206520044</v>
      </c>
      <c r="G24" s="142" t="s">
        <v>23</v>
      </c>
      <c r="H24" s="139">
        <v>2403</v>
      </c>
      <c r="I24" s="139">
        <v>6000</v>
      </c>
      <c r="J24" s="139">
        <v>2605</v>
      </c>
      <c r="K24" s="141">
        <f t="shared" si="5"/>
        <v>43.416666666666664</v>
      </c>
      <c r="L24" s="141">
        <v>44.552762100222338</v>
      </c>
    </row>
    <row r="25" spans="1:12">
      <c r="A25" s="144" t="s">
        <v>36</v>
      </c>
      <c r="B25" s="139">
        <v>5000</v>
      </c>
      <c r="C25" s="138">
        <v>3200</v>
      </c>
      <c r="D25" s="140">
        <v>3247</v>
      </c>
      <c r="E25" s="318">
        <f t="shared" si="3"/>
        <v>101.46875</v>
      </c>
      <c r="F25" s="141">
        <v>59.251824817518248</v>
      </c>
      <c r="G25" s="142" t="s">
        <v>24</v>
      </c>
      <c r="H25" s="139">
        <v>36547</v>
      </c>
      <c r="I25" s="139">
        <v>30000</v>
      </c>
      <c r="J25" s="139">
        <v>19642</v>
      </c>
      <c r="K25" s="141">
        <f t="shared" si="5"/>
        <v>65.473333333333329</v>
      </c>
      <c r="L25" s="141">
        <v>87.644460309669356</v>
      </c>
    </row>
    <row r="26" spans="1:12">
      <c r="A26" s="144" t="s">
        <v>37</v>
      </c>
      <c r="B26" s="139">
        <v>11000</v>
      </c>
      <c r="C26" s="138">
        <v>12000</v>
      </c>
      <c r="D26" s="140">
        <v>12955</v>
      </c>
      <c r="E26" s="318">
        <f t="shared" si="3"/>
        <v>107.95833333333333</v>
      </c>
      <c r="F26" s="141">
        <v>117.93354574419664</v>
      </c>
      <c r="G26" s="142" t="s">
        <v>25</v>
      </c>
      <c r="H26" s="139">
        <v>6</v>
      </c>
      <c r="I26" s="139">
        <v>6</v>
      </c>
      <c r="J26" s="139">
        <v>6</v>
      </c>
      <c r="K26" s="141">
        <f t="shared" si="5"/>
        <v>100</v>
      </c>
      <c r="L26" s="141">
        <v>1.7142857142857144</v>
      </c>
    </row>
    <row r="27" spans="1:12">
      <c r="A27" s="145" t="s">
        <v>38</v>
      </c>
      <c r="B27" s="139">
        <v>63500</v>
      </c>
      <c r="C27" s="145">
        <v>91200</v>
      </c>
      <c r="D27" s="145">
        <v>91738</v>
      </c>
      <c r="E27" s="318">
        <f t="shared" si="3"/>
        <v>100.58991228070175</v>
      </c>
      <c r="F27" s="141">
        <v>94.216845197136664</v>
      </c>
      <c r="G27" s="142" t="s">
        <v>26</v>
      </c>
      <c r="H27" s="139">
        <v>9226</v>
      </c>
      <c r="I27" s="139">
        <v>11000</v>
      </c>
      <c r="J27" s="139">
        <v>10921</v>
      </c>
      <c r="K27" s="141">
        <f t="shared" si="5"/>
        <v>99.281818181818181</v>
      </c>
      <c r="L27" s="141">
        <v>103.94023032264205</v>
      </c>
    </row>
    <row r="28" spans="1:12">
      <c r="A28" s="145" t="s">
        <v>39</v>
      </c>
      <c r="B28" s="139"/>
      <c r="C28" s="145">
        <v>0</v>
      </c>
      <c r="D28" s="145"/>
      <c r="E28" s="318"/>
      <c r="F28" s="141"/>
      <c r="G28" s="142" t="s">
        <v>328</v>
      </c>
      <c r="H28" s="139">
        <v>13000</v>
      </c>
      <c r="I28" s="139"/>
      <c r="J28" s="139"/>
      <c r="K28" s="141"/>
      <c r="L28" s="141"/>
    </row>
    <row r="29" spans="1:12">
      <c r="A29" s="145" t="s">
        <v>40</v>
      </c>
      <c r="B29" s="139">
        <v>500</v>
      </c>
      <c r="C29" s="145">
        <v>600</v>
      </c>
      <c r="D29" s="145">
        <v>571</v>
      </c>
      <c r="E29" s="318">
        <f t="shared" si="3"/>
        <v>95.166666666666671</v>
      </c>
      <c r="F29" s="141">
        <v>115.12096774193547</v>
      </c>
      <c r="G29" s="142" t="s">
        <v>329</v>
      </c>
      <c r="H29" s="139">
        <v>2438</v>
      </c>
      <c r="I29" s="139"/>
      <c r="J29" s="139">
        <v>0</v>
      </c>
      <c r="K29" s="141"/>
      <c r="L29" s="141"/>
    </row>
    <row r="30" spans="1:12">
      <c r="A30" s="145" t="s">
        <v>41</v>
      </c>
      <c r="B30" s="146"/>
      <c r="C30" s="145"/>
      <c r="D30" s="145"/>
      <c r="E30" s="319"/>
      <c r="F30" s="145">
        <v>0</v>
      </c>
      <c r="G30" s="142" t="s">
        <v>330</v>
      </c>
      <c r="H30" s="139">
        <v>6696</v>
      </c>
      <c r="I30" s="139">
        <v>12200</v>
      </c>
      <c r="J30" s="139">
        <v>13137</v>
      </c>
      <c r="K30" s="141">
        <f t="shared" si="5"/>
        <v>107.68032786885246</v>
      </c>
      <c r="L30" s="141">
        <v>107.96351084812623</v>
      </c>
    </row>
    <row r="31" spans="1:12">
      <c r="A31" s="145"/>
      <c r="B31" s="146"/>
      <c r="C31" s="145"/>
      <c r="D31" s="145"/>
      <c r="E31" s="319"/>
      <c r="F31" s="145"/>
      <c r="G31" s="142" t="s">
        <v>331</v>
      </c>
      <c r="H31" s="139">
        <v>96</v>
      </c>
      <c r="I31" s="139">
        <v>6</v>
      </c>
      <c r="J31" s="139">
        <v>5</v>
      </c>
      <c r="K31" s="141">
        <f t="shared" si="5"/>
        <v>83.333333333333343</v>
      </c>
      <c r="L31" s="141">
        <v>166.66666666666669</v>
      </c>
    </row>
    <row r="32" spans="1:12" ht="36">
      <c r="A32" s="136" t="s">
        <v>332</v>
      </c>
      <c r="B32" s="133">
        <f>B33+B34+B35+B36+B37+B40</f>
        <v>370730</v>
      </c>
      <c r="C32" s="133">
        <f t="shared" ref="C32:D32" si="6">C33+C34+C35+C36+C37+C40</f>
        <v>748283</v>
      </c>
      <c r="D32" s="133">
        <f t="shared" si="6"/>
        <v>766598</v>
      </c>
      <c r="E32" s="143" t="s">
        <v>333</v>
      </c>
      <c r="F32" s="143" t="s">
        <v>333</v>
      </c>
      <c r="G32" s="136" t="s">
        <v>335</v>
      </c>
      <c r="H32" s="133">
        <f>H33+H34+H35+H38+H39</f>
        <v>190939</v>
      </c>
      <c r="I32" s="133">
        <f t="shared" ref="I32:J32" si="7">I33+I34+I35+I38+I39</f>
        <v>423283</v>
      </c>
      <c r="J32" s="133">
        <f t="shared" si="7"/>
        <v>451815</v>
      </c>
      <c r="K32" s="134" t="s">
        <v>333</v>
      </c>
      <c r="L32" s="143" t="s">
        <v>333</v>
      </c>
    </row>
    <row r="33" spans="1:12">
      <c r="A33" s="142" t="s">
        <v>609</v>
      </c>
      <c r="B33" s="140">
        <v>196952</v>
      </c>
      <c r="C33" s="140">
        <v>300209</v>
      </c>
      <c r="D33" s="140">
        <v>312282</v>
      </c>
      <c r="E33" s="140"/>
      <c r="F33" s="138"/>
      <c r="G33" s="142" t="s">
        <v>612</v>
      </c>
      <c r="H33" s="140">
        <v>62000</v>
      </c>
      <c r="I33" s="140">
        <v>66213</v>
      </c>
      <c r="J33" s="140">
        <v>67211</v>
      </c>
      <c r="K33" s="140"/>
      <c r="L33" s="138"/>
    </row>
    <row r="34" spans="1:12">
      <c r="A34" s="142" t="s">
        <v>610</v>
      </c>
      <c r="B34" s="140">
        <v>7635</v>
      </c>
      <c r="C34" s="140">
        <v>7635</v>
      </c>
      <c r="D34" s="140">
        <v>9163</v>
      </c>
      <c r="E34" s="140"/>
      <c r="F34" s="138"/>
      <c r="G34" s="142" t="s">
        <v>613</v>
      </c>
      <c r="H34" s="140">
        <v>128930</v>
      </c>
      <c r="I34" s="140">
        <v>150329</v>
      </c>
      <c r="J34" s="140">
        <v>162400</v>
      </c>
      <c r="K34" s="140"/>
      <c r="L34" s="138"/>
    </row>
    <row r="35" spans="1:12">
      <c r="A35" s="142" t="s">
        <v>336</v>
      </c>
      <c r="B35" s="140"/>
      <c r="C35" s="140">
        <v>69175</v>
      </c>
      <c r="D35" s="140">
        <v>69175</v>
      </c>
      <c r="E35" s="140"/>
      <c r="F35" s="138"/>
      <c r="G35" s="142" t="s">
        <v>337</v>
      </c>
      <c r="H35" s="140">
        <f>H36+H37</f>
        <v>9</v>
      </c>
      <c r="I35" s="140">
        <f t="shared" ref="I35:J35" si="8">I36+I37</f>
        <v>77295</v>
      </c>
      <c r="J35" s="140">
        <f t="shared" si="8"/>
        <v>77295</v>
      </c>
      <c r="K35" s="140"/>
      <c r="L35" s="138"/>
    </row>
    <row r="36" spans="1:12">
      <c r="A36" s="142" t="s">
        <v>338</v>
      </c>
      <c r="B36" s="140">
        <v>130515</v>
      </c>
      <c r="C36" s="140">
        <v>228536</v>
      </c>
      <c r="D36" s="140">
        <v>233250</v>
      </c>
      <c r="E36" s="140"/>
      <c r="F36" s="138"/>
      <c r="G36" s="142" t="s">
        <v>615</v>
      </c>
      <c r="H36" s="140">
        <v>9</v>
      </c>
      <c r="I36" s="140">
        <v>77295</v>
      </c>
      <c r="J36" s="140">
        <v>77295</v>
      </c>
      <c r="K36" s="140"/>
      <c r="L36" s="138"/>
    </row>
    <row r="37" spans="1:12">
      <c r="A37" s="142" t="s">
        <v>339</v>
      </c>
      <c r="B37" s="140"/>
      <c r="C37" s="140">
        <f>C38+C39</f>
        <v>107200</v>
      </c>
      <c r="D37" s="140">
        <f>D38+D39</f>
        <v>107200</v>
      </c>
      <c r="E37" s="140"/>
      <c r="F37" s="138"/>
      <c r="G37" s="142" t="s">
        <v>616</v>
      </c>
      <c r="H37" s="140">
        <f t="shared" ref="H37" si="9">SUM(H38:H40)</f>
        <v>0</v>
      </c>
      <c r="I37" s="140"/>
      <c r="J37" s="140"/>
      <c r="K37" s="140"/>
      <c r="L37" s="138"/>
    </row>
    <row r="38" spans="1:12">
      <c r="A38" s="142" t="s">
        <v>340</v>
      </c>
      <c r="B38" s="140"/>
      <c r="C38" s="140">
        <v>30000</v>
      </c>
      <c r="D38" s="140">
        <v>30000</v>
      </c>
      <c r="E38" s="140"/>
      <c r="F38" s="138"/>
      <c r="G38" s="142" t="s">
        <v>341</v>
      </c>
      <c r="H38" s="140"/>
      <c r="I38" s="140">
        <v>60000</v>
      </c>
      <c r="J38" s="140">
        <v>63528</v>
      </c>
      <c r="K38" s="140"/>
      <c r="L38" s="138"/>
    </row>
    <row r="39" spans="1:12">
      <c r="A39" s="142" t="s">
        <v>342</v>
      </c>
      <c r="B39" s="140"/>
      <c r="C39" s="140">
        <v>77200</v>
      </c>
      <c r="D39" s="140">
        <v>77200</v>
      </c>
      <c r="E39" s="140"/>
      <c r="F39" s="138"/>
      <c r="G39" s="142" t="s">
        <v>614</v>
      </c>
      <c r="H39" s="140"/>
      <c r="I39" s="140">
        <v>69446</v>
      </c>
      <c r="J39" s="140">
        <v>81381</v>
      </c>
      <c r="K39" s="140"/>
      <c r="L39" s="138"/>
    </row>
    <row r="40" spans="1:12">
      <c r="A40" s="142" t="s">
        <v>343</v>
      </c>
      <c r="B40" s="142">
        <v>35628</v>
      </c>
      <c r="C40" s="140">
        <v>35528</v>
      </c>
      <c r="D40" s="140">
        <v>35528</v>
      </c>
      <c r="E40" s="140"/>
      <c r="F40" s="138"/>
      <c r="G40" s="142"/>
      <c r="H40" s="140"/>
      <c r="I40" s="140"/>
      <c r="J40" s="140"/>
      <c r="K40" s="140"/>
      <c r="L40" s="138"/>
    </row>
    <row r="41" spans="1:12" ht="141.75" customHeight="1">
      <c r="A41" s="670" t="s">
        <v>1552</v>
      </c>
      <c r="B41" s="670"/>
      <c r="C41" s="670"/>
      <c r="D41" s="670"/>
      <c r="E41" s="670"/>
      <c r="F41" s="670"/>
      <c r="G41" s="670"/>
      <c r="H41" s="670"/>
      <c r="I41" s="670"/>
      <c r="J41" s="670"/>
      <c r="K41" s="670"/>
      <c r="L41" s="670"/>
    </row>
  </sheetData>
  <mergeCells count="3">
    <mergeCell ref="A1:L1"/>
    <mergeCell ref="A2:L2"/>
    <mergeCell ref="A41:L41"/>
  </mergeCells>
  <phoneticPr fontId="6"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33"/>
  <sheetViews>
    <sheetView workbookViewId="0">
      <selection activeCell="D21" sqref="D21"/>
    </sheetView>
  </sheetViews>
  <sheetFormatPr baseColWidth="10" defaultColWidth="21.5" defaultRowHeight="15"/>
  <cols>
    <col min="1" max="1" width="49.83203125" style="118" customWidth="1"/>
    <col min="2" max="2" width="19.1640625" style="532" customWidth="1"/>
    <col min="3" max="256" width="21.5" style="118"/>
    <col min="257" max="257" width="52.1640625" style="118" customWidth="1"/>
    <col min="258" max="258" width="32.5" style="118" customWidth="1"/>
    <col min="259" max="512" width="21.5" style="118"/>
    <col min="513" max="513" width="52.1640625" style="118" customWidth="1"/>
    <col min="514" max="514" width="32.5" style="118" customWidth="1"/>
    <col min="515" max="768" width="21.5" style="118"/>
    <col min="769" max="769" width="52.1640625" style="118" customWidth="1"/>
    <col min="770" max="770" width="32.5" style="118" customWidth="1"/>
    <col min="771" max="1024" width="21.5" style="118"/>
    <col min="1025" max="1025" width="52.1640625" style="118" customWidth="1"/>
    <col min="1026" max="1026" width="32.5" style="118" customWidth="1"/>
    <col min="1027" max="1280" width="21.5" style="118"/>
    <col min="1281" max="1281" width="52.1640625" style="118" customWidth="1"/>
    <col min="1282" max="1282" width="32.5" style="118" customWidth="1"/>
    <col min="1283" max="1536" width="21.5" style="118"/>
    <col min="1537" max="1537" width="52.1640625" style="118" customWidth="1"/>
    <col min="1538" max="1538" width="32.5" style="118" customWidth="1"/>
    <col min="1539" max="1792" width="21.5" style="118"/>
    <col min="1793" max="1793" width="52.1640625" style="118" customWidth="1"/>
    <col min="1794" max="1794" width="32.5" style="118" customWidth="1"/>
    <col min="1795" max="2048" width="21.5" style="118"/>
    <col min="2049" max="2049" width="52.1640625" style="118" customWidth="1"/>
    <col min="2050" max="2050" width="32.5" style="118" customWidth="1"/>
    <col min="2051" max="2304" width="21.5" style="118"/>
    <col min="2305" max="2305" width="52.1640625" style="118" customWidth="1"/>
    <col min="2306" max="2306" width="32.5" style="118" customWidth="1"/>
    <col min="2307" max="2560" width="21.5" style="118"/>
    <col min="2561" max="2561" width="52.1640625" style="118" customWidth="1"/>
    <col min="2562" max="2562" width="32.5" style="118" customWidth="1"/>
    <col min="2563" max="2816" width="21.5" style="118"/>
    <col min="2817" max="2817" width="52.1640625" style="118" customWidth="1"/>
    <col min="2818" max="2818" width="32.5" style="118" customWidth="1"/>
    <col min="2819" max="3072" width="21.5" style="118"/>
    <col min="3073" max="3073" width="52.1640625" style="118" customWidth="1"/>
    <col min="3074" max="3074" width="32.5" style="118" customWidth="1"/>
    <col min="3075" max="3328" width="21.5" style="118"/>
    <col min="3329" max="3329" width="52.1640625" style="118" customWidth="1"/>
    <col min="3330" max="3330" width="32.5" style="118" customWidth="1"/>
    <col min="3331" max="3584" width="21.5" style="118"/>
    <col min="3585" max="3585" width="52.1640625" style="118" customWidth="1"/>
    <col min="3586" max="3586" width="32.5" style="118" customWidth="1"/>
    <col min="3587" max="3840" width="21.5" style="118"/>
    <col min="3841" max="3841" width="52.1640625" style="118" customWidth="1"/>
    <col min="3842" max="3842" width="32.5" style="118" customWidth="1"/>
    <col min="3843" max="4096" width="21.5" style="118"/>
    <col min="4097" max="4097" width="52.1640625" style="118" customWidth="1"/>
    <col min="4098" max="4098" width="32.5" style="118" customWidth="1"/>
    <col min="4099" max="4352" width="21.5" style="118"/>
    <col min="4353" max="4353" width="52.1640625" style="118" customWidth="1"/>
    <col min="4354" max="4354" width="32.5" style="118" customWidth="1"/>
    <col min="4355" max="4608" width="21.5" style="118"/>
    <col min="4609" max="4609" width="52.1640625" style="118" customWidth="1"/>
    <col min="4610" max="4610" width="32.5" style="118" customWidth="1"/>
    <col min="4611" max="4864" width="21.5" style="118"/>
    <col min="4865" max="4865" width="52.1640625" style="118" customWidth="1"/>
    <col min="4866" max="4866" width="32.5" style="118" customWidth="1"/>
    <col min="4867" max="5120" width="21.5" style="118"/>
    <col min="5121" max="5121" width="52.1640625" style="118" customWidth="1"/>
    <col min="5122" max="5122" width="32.5" style="118" customWidth="1"/>
    <col min="5123" max="5376" width="21.5" style="118"/>
    <col min="5377" max="5377" width="52.1640625" style="118" customWidth="1"/>
    <col min="5378" max="5378" width="32.5" style="118" customWidth="1"/>
    <col min="5379" max="5632" width="21.5" style="118"/>
    <col min="5633" max="5633" width="52.1640625" style="118" customWidth="1"/>
    <col min="5634" max="5634" width="32.5" style="118" customWidth="1"/>
    <col min="5635" max="5888" width="21.5" style="118"/>
    <col min="5889" max="5889" width="52.1640625" style="118" customWidth="1"/>
    <col min="5890" max="5890" width="32.5" style="118" customWidth="1"/>
    <col min="5891" max="6144" width="21.5" style="118"/>
    <col min="6145" max="6145" width="52.1640625" style="118" customWidth="1"/>
    <col min="6146" max="6146" width="32.5" style="118" customWidth="1"/>
    <col min="6147" max="6400" width="21.5" style="118"/>
    <col min="6401" max="6401" width="52.1640625" style="118" customWidth="1"/>
    <col min="6402" max="6402" width="32.5" style="118" customWidth="1"/>
    <col min="6403" max="6656" width="21.5" style="118"/>
    <col min="6657" max="6657" width="52.1640625" style="118" customWidth="1"/>
    <col min="6658" max="6658" width="32.5" style="118" customWidth="1"/>
    <col min="6659" max="6912" width="21.5" style="118"/>
    <col min="6913" max="6913" width="52.1640625" style="118" customWidth="1"/>
    <col min="6914" max="6914" width="32.5" style="118" customWidth="1"/>
    <col min="6915" max="7168" width="21.5" style="118"/>
    <col min="7169" max="7169" width="52.1640625" style="118" customWidth="1"/>
    <col min="7170" max="7170" width="32.5" style="118" customWidth="1"/>
    <col min="7171" max="7424" width="21.5" style="118"/>
    <col min="7425" max="7425" width="52.1640625" style="118" customWidth="1"/>
    <col min="7426" max="7426" width="32.5" style="118" customWidth="1"/>
    <col min="7427" max="7680" width="21.5" style="118"/>
    <col min="7681" max="7681" width="52.1640625" style="118" customWidth="1"/>
    <col min="7682" max="7682" width="32.5" style="118" customWidth="1"/>
    <col min="7683" max="7936" width="21.5" style="118"/>
    <col min="7937" max="7937" width="52.1640625" style="118" customWidth="1"/>
    <col min="7938" max="7938" width="32.5" style="118" customWidth="1"/>
    <col min="7939" max="8192" width="21.5" style="118"/>
    <col min="8193" max="8193" width="52.1640625" style="118" customWidth="1"/>
    <col min="8194" max="8194" width="32.5" style="118" customWidth="1"/>
    <col min="8195" max="8448" width="21.5" style="118"/>
    <col min="8449" max="8449" width="52.1640625" style="118" customWidth="1"/>
    <col min="8450" max="8450" width="32.5" style="118" customWidth="1"/>
    <col min="8451" max="8704" width="21.5" style="118"/>
    <col min="8705" max="8705" width="52.1640625" style="118" customWidth="1"/>
    <col min="8706" max="8706" width="32.5" style="118" customWidth="1"/>
    <col min="8707" max="8960" width="21.5" style="118"/>
    <col min="8961" max="8961" width="52.1640625" style="118" customWidth="1"/>
    <col min="8962" max="8962" width="32.5" style="118" customWidth="1"/>
    <col min="8963" max="9216" width="21.5" style="118"/>
    <col min="9217" max="9217" width="52.1640625" style="118" customWidth="1"/>
    <col min="9218" max="9218" width="32.5" style="118" customWidth="1"/>
    <col min="9219" max="9472" width="21.5" style="118"/>
    <col min="9473" max="9473" width="52.1640625" style="118" customWidth="1"/>
    <col min="9474" max="9474" width="32.5" style="118" customWidth="1"/>
    <col min="9475" max="9728" width="21.5" style="118"/>
    <col min="9729" max="9729" width="52.1640625" style="118" customWidth="1"/>
    <col min="9730" max="9730" width="32.5" style="118" customWidth="1"/>
    <col min="9731" max="9984" width="21.5" style="118"/>
    <col min="9985" max="9985" width="52.1640625" style="118" customWidth="1"/>
    <col min="9986" max="9986" width="32.5" style="118" customWidth="1"/>
    <col min="9987" max="10240" width="21.5" style="118"/>
    <col min="10241" max="10241" width="52.1640625" style="118" customWidth="1"/>
    <col min="10242" max="10242" width="32.5" style="118" customWidth="1"/>
    <col min="10243" max="10496" width="21.5" style="118"/>
    <col min="10497" max="10497" width="52.1640625" style="118" customWidth="1"/>
    <col min="10498" max="10498" width="32.5" style="118" customWidth="1"/>
    <col min="10499" max="10752" width="21.5" style="118"/>
    <col min="10753" max="10753" width="52.1640625" style="118" customWidth="1"/>
    <col min="10754" max="10754" width="32.5" style="118" customWidth="1"/>
    <col min="10755" max="11008" width="21.5" style="118"/>
    <col min="11009" max="11009" width="52.1640625" style="118" customWidth="1"/>
    <col min="11010" max="11010" width="32.5" style="118" customWidth="1"/>
    <col min="11011" max="11264" width="21.5" style="118"/>
    <col min="11265" max="11265" width="52.1640625" style="118" customWidth="1"/>
    <col min="11266" max="11266" width="32.5" style="118" customWidth="1"/>
    <col min="11267" max="11520" width="21.5" style="118"/>
    <col min="11521" max="11521" width="52.1640625" style="118" customWidth="1"/>
    <col min="11522" max="11522" width="32.5" style="118" customWidth="1"/>
    <col min="11523" max="11776" width="21.5" style="118"/>
    <col min="11777" max="11777" width="52.1640625" style="118" customWidth="1"/>
    <col min="11778" max="11778" width="32.5" style="118" customWidth="1"/>
    <col min="11779" max="12032" width="21.5" style="118"/>
    <col min="12033" max="12033" width="52.1640625" style="118" customWidth="1"/>
    <col min="12034" max="12034" width="32.5" style="118" customWidth="1"/>
    <col min="12035" max="12288" width="21.5" style="118"/>
    <col min="12289" max="12289" width="52.1640625" style="118" customWidth="1"/>
    <col min="12290" max="12290" width="32.5" style="118" customWidth="1"/>
    <col min="12291" max="12544" width="21.5" style="118"/>
    <col min="12545" max="12545" width="52.1640625" style="118" customWidth="1"/>
    <col min="12546" max="12546" width="32.5" style="118" customWidth="1"/>
    <col min="12547" max="12800" width="21.5" style="118"/>
    <col min="12801" max="12801" width="52.1640625" style="118" customWidth="1"/>
    <col min="12802" max="12802" width="32.5" style="118" customWidth="1"/>
    <col min="12803" max="13056" width="21.5" style="118"/>
    <col min="13057" max="13057" width="52.1640625" style="118" customWidth="1"/>
    <col min="13058" max="13058" width="32.5" style="118" customWidth="1"/>
    <col min="13059" max="13312" width="21.5" style="118"/>
    <col min="13313" max="13313" width="52.1640625" style="118" customWidth="1"/>
    <col min="13314" max="13314" width="32.5" style="118" customWidth="1"/>
    <col min="13315" max="13568" width="21.5" style="118"/>
    <col min="13569" max="13569" width="52.1640625" style="118" customWidth="1"/>
    <col min="13570" max="13570" width="32.5" style="118" customWidth="1"/>
    <col min="13571" max="13824" width="21.5" style="118"/>
    <col min="13825" max="13825" width="52.1640625" style="118" customWidth="1"/>
    <col min="13826" max="13826" width="32.5" style="118" customWidth="1"/>
    <col min="13827" max="14080" width="21.5" style="118"/>
    <col min="14081" max="14081" width="52.1640625" style="118" customWidth="1"/>
    <col min="14082" max="14082" width="32.5" style="118" customWidth="1"/>
    <col min="14083" max="14336" width="21.5" style="118"/>
    <col min="14337" max="14337" width="52.1640625" style="118" customWidth="1"/>
    <col min="14338" max="14338" width="32.5" style="118" customWidth="1"/>
    <col min="14339" max="14592" width="21.5" style="118"/>
    <col min="14593" max="14593" width="52.1640625" style="118" customWidth="1"/>
    <col min="14594" max="14594" width="32.5" style="118" customWidth="1"/>
    <col min="14595" max="14848" width="21.5" style="118"/>
    <col min="14849" max="14849" width="52.1640625" style="118" customWidth="1"/>
    <col min="14850" max="14850" width="32.5" style="118" customWidth="1"/>
    <col min="14851" max="15104" width="21.5" style="118"/>
    <col min="15105" max="15105" width="52.1640625" style="118" customWidth="1"/>
    <col min="15106" max="15106" width="32.5" style="118" customWidth="1"/>
    <col min="15107" max="15360" width="21.5" style="118"/>
    <col min="15361" max="15361" width="52.1640625" style="118" customWidth="1"/>
    <col min="15362" max="15362" width="32.5" style="118" customWidth="1"/>
    <col min="15363" max="15616" width="21.5" style="118"/>
    <col min="15617" max="15617" width="52.1640625" style="118" customWidth="1"/>
    <col min="15618" max="15618" width="32.5" style="118" customWidth="1"/>
    <col min="15619" max="15872" width="21.5" style="118"/>
    <col min="15873" max="15873" width="52.1640625" style="118" customWidth="1"/>
    <col min="15874" max="15874" width="32.5" style="118" customWidth="1"/>
    <col min="15875" max="16128" width="21.5" style="118"/>
    <col min="16129" max="16129" width="52.1640625" style="118" customWidth="1"/>
    <col min="16130" max="16130" width="32.5" style="118" customWidth="1"/>
    <col min="16131" max="16384" width="21.5" style="118"/>
  </cols>
  <sheetData>
    <row r="1" spans="1:2" ht="17">
      <c r="A1" s="668" t="s">
        <v>1498</v>
      </c>
      <c r="B1" s="668"/>
    </row>
    <row r="2" spans="1:2" s="119" customFormat="1" ht="23">
      <c r="A2" s="676" t="s">
        <v>295</v>
      </c>
      <c r="B2" s="676"/>
    </row>
    <row r="3" spans="1:2" s="119" customFormat="1">
      <c r="A3" s="718" t="s">
        <v>493</v>
      </c>
      <c r="B3" s="718"/>
    </row>
    <row r="4" spans="1:2">
      <c r="A4" s="120"/>
      <c r="B4" s="552" t="s">
        <v>316</v>
      </c>
    </row>
    <row r="5" spans="1:2" ht="17">
      <c r="A5" s="554" t="s">
        <v>494</v>
      </c>
      <c r="B5" s="555" t="s">
        <v>469</v>
      </c>
    </row>
    <row r="6" spans="1:2">
      <c r="A6" s="556" t="s">
        <v>495</v>
      </c>
      <c r="B6" s="557">
        <f>B7+B12+B23+B26</f>
        <v>324460.27552700008</v>
      </c>
    </row>
    <row r="7" spans="1:2">
      <c r="A7" s="551" t="s">
        <v>1727</v>
      </c>
      <c r="B7" s="553">
        <f>2095972018.53/10000</f>
        <v>209597.20185300001</v>
      </c>
    </row>
    <row r="8" spans="1:2">
      <c r="A8" s="551" t="s">
        <v>1728</v>
      </c>
      <c r="B8" s="541">
        <v>128316.158176</v>
      </c>
    </row>
    <row r="9" spans="1:2">
      <c r="A9" s="551" t="s">
        <v>1729</v>
      </c>
      <c r="B9" s="553">
        <v>34463.750572999998</v>
      </c>
    </row>
    <row r="10" spans="1:2">
      <c r="A10" s="551" t="s">
        <v>1730</v>
      </c>
      <c r="B10" s="553">
        <f>119041311.04/10000</f>
        <v>11904.131104</v>
      </c>
    </row>
    <row r="11" spans="1:2">
      <c r="A11" s="551" t="s">
        <v>1731</v>
      </c>
      <c r="B11" s="553">
        <v>34913.161999999997</v>
      </c>
    </row>
    <row r="12" spans="1:2">
      <c r="A12" s="551" t="s">
        <v>1732</v>
      </c>
      <c r="B12" s="553">
        <f>71029.976018</f>
        <v>71029.976018000001</v>
      </c>
    </row>
    <row r="13" spans="1:2">
      <c r="A13" s="551" t="s">
        <v>1733</v>
      </c>
      <c r="B13" s="553">
        <v>25872.203879000001</v>
      </c>
    </row>
    <row r="14" spans="1:2">
      <c r="A14" s="551" t="s">
        <v>1734</v>
      </c>
      <c r="B14" s="553">
        <v>320.928</v>
      </c>
    </row>
    <row r="15" spans="1:2">
      <c r="A15" s="551" t="s">
        <v>1735</v>
      </c>
      <c r="B15" s="553">
        <v>2094.2298569999998</v>
      </c>
    </row>
    <row r="16" spans="1:2">
      <c r="A16" s="551" t="s">
        <v>1736</v>
      </c>
      <c r="B16" s="553">
        <v>497.73</v>
      </c>
    </row>
    <row r="17" spans="1:2">
      <c r="A17" s="551" t="s">
        <v>1737</v>
      </c>
      <c r="B17" s="553">
        <v>25552.231172</v>
      </c>
    </row>
    <row r="18" spans="1:2">
      <c r="A18" s="551" t="s">
        <v>1738</v>
      </c>
      <c r="B18" s="553">
        <v>141.49</v>
      </c>
    </row>
    <row r="19" spans="1:2">
      <c r="A19" s="551" t="s">
        <v>1739</v>
      </c>
      <c r="B19" s="553">
        <v>49.8</v>
      </c>
    </row>
    <row r="20" spans="1:2">
      <c r="A20" s="551" t="s">
        <v>1740</v>
      </c>
      <c r="B20" s="553">
        <v>1994.9</v>
      </c>
    </row>
    <row r="21" spans="1:2">
      <c r="A21" s="551" t="s">
        <v>1741</v>
      </c>
      <c r="B21" s="553">
        <v>1287.8103000000001</v>
      </c>
    </row>
    <row r="22" spans="1:2">
      <c r="A22" s="551" t="s">
        <v>1742</v>
      </c>
      <c r="B22" s="553">
        <f>13186.65281+32</f>
        <v>13218.65281</v>
      </c>
    </row>
    <row r="23" spans="1:2">
      <c r="A23" s="551" t="s">
        <v>1743</v>
      </c>
      <c r="B23" s="553">
        <f>SUM(B24:B25)</f>
        <v>744.42330000000004</v>
      </c>
    </row>
    <row r="24" spans="1:2">
      <c r="A24" s="551" t="s">
        <v>1750</v>
      </c>
      <c r="B24" s="553">
        <v>6</v>
      </c>
    </row>
    <row r="25" spans="1:2" ht="13.5" customHeight="1">
      <c r="A25" s="551" t="s">
        <v>1744</v>
      </c>
      <c r="B25" s="553">
        <v>738.42330000000004</v>
      </c>
    </row>
    <row r="26" spans="1:2">
      <c r="A26" s="551" t="s">
        <v>1745</v>
      </c>
      <c r="B26" s="553">
        <f>SUM(B27:B30)</f>
        <v>43088.674356000003</v>
      </c>
    </row>
    <row r="27" spans="1:2">
      <c r="A27" s="551" t="s">
        <v>1746</v>
      </c>
      <c r="B27" s="553">
        <v>7803.9317590000001</v>
      </c>
    </row>
    <row r="28" spans="1:2">
      <c r="A28" s="551" t="s">
        <v>1747</v>
      </c>
      <c r="B28" s="553">
        <v>62.655999999999999</v>
      </c>
    </row>
    <row r="29" spans="1:2">
      <c r="A29" s="551" t="s">
        <v>1748</v>
      </c>
      <c r="B29" s="553">
        <v>201.79288</v>
      </c>
    </row>
    <row r="30" spans="1:2">
      <c r="A30" s="551" t="s">
        <v>1749</v>
      </c>
      <c r="B30" s="553">
        <v>35020.293717</v>
      </c>
    </row>
    <row r="31" spans="1:2">
      <c r="A31" s="551"/>
      <c r="B31" s="553"/>
    </row>
    <row r="32" spans="1:2">
      <c r="A32" s="619" t="s">
        <v>1842</v>
      </c>
    </row>
    <row r="33" spans="1:1" ht="14.25" customHeight="1">
      <c r="A33" s="620" t="s">
        <v>1843</v>
      </c>
    </row>
  </sheetData>
  <mergeCells count="3">
    <mergeCell ref="A1:B1"/>
    <mergeCell ref="A2:B2"/>
    <mergeCell ref="A3:B3"/>
  </mergeCells>
  <phoneticPr fontId="6"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IM50"/>
  <sheetViews>
    <sheetView showGridLines="0" showZeros="0" topLeftCell="A40" zoomScale="115" zoomScaleNormal="115" workbookViewId="0">
      <selection activeCell="I11" sqref="I11"/>
    </sheetView>
  </sheetViews>
  <sheetFormatPr baseColWidth="10" defaultColWidth="6.6640625" defaultRowHeight="13"/>
  <cols>
    <col min="1" max="1" width="35.6640625" style="14" customWidth="1"/>
    <col min="2" max="2" width="15.6640625" style="14" customWidth="1"/>
    <col min="3" max="3" width="15.6640625" style="444" customWidth="1"/>
    <col min="4" max="4" width="14.1640625" style="14" customWidth="1"/>
    <col min="5" max="5" width="0.6640625" style="14" customWidth="1"/>
    <col min="6" max="16384" width="6.6640625" style="14"/>
  </cols>
  <sheetData>
    <row r="1" spans="1:247" ht="19.5" customHeight="1">
      <c r="A1" s="13" t="s">
        <v>1499</v>
      </c>
    </row>
    <row r="2" spans="1:247" s="22" customFormat="1" ht="33" customHeight="1">
      <c r="A2" s="667" t="s">
        <v>297</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row>
    <row r="3" spans="1:247" s="24" customFormat="1" ht="19.5" customHeight="1" thickBot="1">
      <c r="A3" s="23"/>
      <c r="B3" s="17"/>
      <c r="C3" s="445"/>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row>
    <row r="4" spans="1:247" s="25" customFormat="1" ht="50" customHeight="1">
      <c r="A4" s="58" t="s">
        <v>98</v>
      </c>
      <c r="B4" s="59" t="s">
        <v>63</v>
      </c>
      <c r="C4" s="446" t="s">
        <v>64</v>
      </c>
      <c r="D4" s="85" t="s">
        <v>168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20"/>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row>
    <row r="5" spans="1:247" s="19" customFormat="1" ht="25" customHeight="1">
      <c r="A5" s="340" t="s">
        <v>1077</v>
      </c>
      <c r="B5" s="398">
        <f>B6+B47+B48+B50</f>
        <v>370730</v>
      </c>
      <c r="C5" s="398">
        <f>C6+C47+C48+C50+C49</f>
        <v>515048.27</v>
      </c>
      <c r="D5" s="88">
        <f>C5/B5*100</f>
        <v>138.92813368219458</v>
      </c>
    </row>
    <row r="6" spans="1:247" s="19" customFormat="1" ht="25" customHeight="1">
      <c r="A6" s="329" t="s">
        <v>609</v>
      </c>
      <c r="B6" s="398">
        <f>B7+B13+B33</f>
        <v>196952</v>
      </c>
      <c r="C6" s="398">
        <f>C7+C13+C33</f>
        <v>207884.27</v>
      </c>
      <c r="D6" s="88">
        <f t="shared" ref="D6:D50" si="0">C6/B6*100</f>
        <v>105.55072809618586</v>
      </c>
    </row>
    <row r="7" spans="1:247" s="19" customFormat="1" ht="25" customHeight="1">
      <c r="A7" s="331" t="s">
        <v>1028</v>
      </c>
      <c r="B7" s="398">
        <f>SUM(B8:B12)</f>
        <v>35986</v>
      </c>
      <c r="C7" s="398">
        <f>SUM(C8:C11)</f>
        <v>34696</v>
      </c>
      <c r="D7" s="88">
        <f t="shared" si="0"/>
        <v>96.415272606013446</v>
      </c>
    </row>
    <row r="8" spans="1:247" s="19" customFormat="1" ht="25" customHeight="1">
      <c r="A8" s="448" t="s">
        <v>1029</v>
      </c>
      <c r="B8" s="447">
        <v>1775</v>
      </c>
      <c r="C8" s="398">
        <v>1775</v>
      </c>
      <c r="D8" s="88">
        <f t="shared" si="0"/>
        <v>100</v>
      </c>
    </row>
    <row r="9" spans="1:247" s="19" customFormat="1" ht="25" customHeight="1">
      <c r="A9" s="448" t="s">
        <v>1030</v>
      </c>
      <c r="B9" s="447">
        <v>5118</v>
      </c>
      <c r="C9" s="398">
        <v>5118</v>
      </c>
      <c r="D9" s="88">
        <f t="shared" si="0"/>
        <v>100</v>
      </c>
    </row>
    <row r="10" spans="1:247" s="19" customFormat="1" ht="25" customHeight="1">
      <c r="A10" s="448" t="s">
        <v>1031</v>
      </c>
      <c r="B10" s="447">
        <v>2019</v>
      </c>
      <c r="C10" s="398">
        <v>2019</v>
      </c>
      <c r="D10" s="88">
        <f t="shared" si="0"/>
        <v>100</v>
      </c>
    </row>
    <row r="11" spans="1:247" s="19" customFormat="1" ht="25" customHeight="1">
      <c r="A11" s="448" t="s">
        <v>1032</v>
      </c>
      <c r="B11" s="447">
        <v>25784</v>
      </c>
      <c r="C11" s="398">
        <v>25784</v>
      </c>
      <c r="D11" s="88">
        <f t="shared" si="0"/>
        <v>100</v>
      </c>
    </row>
    <row r="12" spans="1:247" s="19" customFormat="1" ht="25" customHeight="1">
      <c r="A12" s="448" t="s">
        <v>1332</v>
      </c>
      <c r="B12" s="447">
        <v>1290</v>
      </c>
      <c r="C12" s="398"/>
      <c r="D12" s="88">
        <f t="shared" si="0"/>
        <v>0</v>
      </c>
    </row>
    <row r="13" spans="1:247" s="19" customFormat="1" ht="25" customHeight="1">
      <c r="A13" s="331" t="s">
        <v>1033</v>
      </c>
      <c r="B13" s="398">
        <f>SUM(B14:B32)</f>
        <v>126300</v>
      </c>
      <c r="C13" s="398">
        <f>SUM(C14:C32)</f>
        <v>137581.19999999998</v>
      </c>
      <c r="D13" s="88">
        <f t="shared" si="0"/>
        <v>108.93206650831353</v>
      </c>
    </row>
    <row r="14" spans="1:247" s="19" customFormat="1" ht="25" customHeight="1">
      <c r="A14" s="108" t="s">
        <v>1306</v>
      </c>
      <c r="B14" s="108">
        <v>1706</v>
      </c>
      <c r="C14" s="398">
        <v>1597</v>
      </c>
      <c r="D14" s="88">
        <f t="shared" si="0"/>
        <v>93.610785463071508</v>
      </c>
    </row>
    <row r="15" spans="1:247" s="19" customFormat="1" ht="25" customHeight="1">
      <c r="A15" s="108" t="s">
        <v>1307</v>
      </c>
      <c r="B15" s="108">
        <v>28363</v>
      </c>
      <c r="C15" s="398">
        <v>28665</v>
      </c>
      <c r="D15" s="88">
        <f t="shared" si="0"/>
        <v>101.06476747875755</v>
      </c>
    </row>
    <row r="16" spans="1:247" s="19" customFormat="1" ht="25" customHeight="1">
      <c r="A16" s="108" t="s">
        <v>1308</v>
      </c>
      <c r="B16" s="108">
        <v>3750</v>
      </c>
      <c r="C16" s="398">
        <v>4117</v>
      </c>
      <c r="D16" s="88">
        <f t="shared" si="0"/>
        <v>109.78666666666668</v>
      </c>
    </row>
    <row r="17" spans="1:4" s="19" customFormat="1" ht="25" customHeight="1">
      <c r="A17" s="108" t="s">
        <v>1309</v>
      </c>
      <c r="B17" s="108">
        <v>6863</v>
      </c>
      <c r="C17" s="398">
        <v>8642.4599999999991</v>
      </c>
      <c r="D17" s="88">
        <f t="shared" si="0"/>
        <v>125.92831123415415</v>
      </c>
    </row>
    <row r="18" spans="1:4" s="19" customFormat="1" ht="25" customHeight="1">
      <c r="A18" s="108" t="s">
        <v>1310</v>
      </c>
      <c r="B18" s="108"/>
      <c r="C18" s="398">
        <v>1397</v>
      </c>
      <c r="D18" s="88"/>
    </row>
    <row r="19" spans="1:4" s="19" customFormat="1" ht="25" customHeight="1">
      <c r="A19" s="108" t="s">
        <v>1311</v>
      </c>
      <c r="B19" s="108">
        <v>3534</v>
      </c>
      <c r="C19" s="398">
        <v>3534</v>
      </c>
      <c r="D19" s="88">
        <f t="shared" si="0"/>
        <v>100</v>
      </c>
    </row>
    <row r="20" spans="1:4" s="19" customFormat="1" ht="25" customHeight="1">
      <c r="A20" s="108" t="s">
        <v>1312</v>
      </c>
      <c r="B20" s="447">
        <v>18531</v>
      </c>
      <c r="C20" s="398">
        <v>17622</v>
      </c>
      <c r="D20" s="88">
        <f t="shared" si="0"/>
        <v>95.094706168042748</v>
      </c>
    </row>
    <row r="21" spans="1:4" s="19" customFormat="1" ht="25" customHeight="1">
      <c r="A21" s="108" t="s">
        <v>1313</v>
      </c>
      <c r="B21" s="108"/>
      <c r="C21" s="398">
        <v>2181</v>
      </c>
      <c r="D21" s="88"/>
    </row>
    <row r="22" spans="1:4" s="19" customFormat="1" ht="25" customHeight="1">
      <c r="A22" s="108" t="s">
        <v>1314</v>
      </c>
      <c r="B22" s="108"/>
      <c r="C22" s="398">
        <v>70</v>
      </c>
      <c r="D22" s="88"/>
    </row>
    <row r="23" spans="1:4" s="19" customFormat="1" ht="25" customHeight="1">
      <c r="A23" s="108" t="s">
        <v>1315</v>
      </c>
      <c r="B23" s="447">
        <v>2704</v>
      </c>
      <c r="C23" s="398">
        <v>2348</v>
      </c>
      <c r="D23" s="88">
        <f t="shared" si="0"/>
        <v>86.834319526627226</v>
      </c>
    </row>
    <row r="24" spans="1:4" s="19" customFormat="1" ht="25" customHeight="1">
      <c r="A24" s="108" t="s">
        <v>1316</v>
      </c>
      <c r="B24" s="447">
        <v>18315</v>
      </c>
      <c r="C24" s="398">
        <v>20672</v>
      </c>
      <c r="D24" s="88">
        <f t="shared" si="0"/>
        <v>112.86923286923287</v>
      </c>
    </row>
    <row r="25" spans="1:4" s="19" customFormat="1" ht="25" customHeight="1">
      <c r="A25" s="108" t="s">
        <v>1317</v>
      </c>
      <c r="B25" s="447"/>
      <c r="C25" s="398">
        <v>333</v>
      </c>
      <c r="D25" s="88"/>
    </row>
    <row r="26" spans="1:4" s="19" customFormat="1" ht="25" customHeight="1">
      <c r="A26" s="108" t="s">
        <v>1318</v>
      </c>
      <c r="B26" s="447">
        <v>268</v>
      </c>
      <c r="C26" s="398">
        <v>402.5</v>
      </c>
      <c r="D26" s="88">
        <f t="shared" si="0"/>
        <v>150.18656716417911</v>
      </c>
    </row>
    <row r="27" spans="1:4" s="19" customFormat="1" ht="25" customHeight="1">
      <c r="A27" s="108" t="s">
        <v>1319</v>
      </c>
      <c r="B27" s="447">
        <v>19079</v>
      </c>
      <c r="C27" s="398">
        <v>19821</v>
      </c>
      <c r="D27" s="88">
        <f t="shared" si="0"/>
        <v>103.88909271974423</v>
      </c>
    </row>
    <row r="28" spans="1:4" s="19" customFormat="1" ht="25" customHeight="1">
      <c r="A28" s="108" t="s">
        <v>1320</v>
      </c>
      <c r="B28" s="447">
        <v>13638</v>
      </c>
      <c r="C28" s="398">
        <v>16888</v>
      </c>
      <c r="D28" s="88">
        <f t="shared" si="0"/>
        <v>123.83047367649216</v>
      </c>
    </row>
    <row r="29" spans="1:4" s="19" customFormat="1" ht="25" customHeight="1">
      <c r="A29" s="108" t="s">
        <v>1321</v>
      </c>
      <c r="B29" s="447">
        <v>755</v>
      </c>
      <c r="C29" s="398">
        <v>115</v>
      </c>
      <c r="D29" s="88">
        <f t="shared" si="0"/>
        <v>15.231788079470199</v>
      </c>
    </row>
    <row r="30" spans="1:4" s="19" customFormat="1" ht="25" customHeight="1">
      <c r="A30" s="108" t="s">
        <v>1322</v>
      </c>
      <c r="B30" s="447">
        <v>8706</v>
      </c>
      <c r="C30" s="398">
        <v>9097</v>
      </c>
      <c r="D30" s="88">
        <f t="shared" si="0"/>
        <v>104.49115552492533</v>
      </c>
    </row>
    <row r="31" spans="1:4" s="19" customFormat="1" ht="25" customHeight="1">
      <c r="A31" s="108" t="s">
        <v>1323</v>
      </c>
      <c r="B31" s="108"/>
      <c r="C31" s="398">
        <v>32</v>
      </c>
      <c r="D31" s="88"/>
    </row>
    <row r="32" spans="1:4" s="19" customFormat="1" ht="25" customHeight="1">
      <c r="A32" s="108" t="s">
        <v>1324</v>
      </c>
      <c r="B32" s="108">
        <v>88</v>
      </c>
      <c r="C32" s="398">
        <v>47.24</v>
      </c>
      <c r="D32" s="88">
        <f t="shared" si="0"/>
        <v>53.681818181818187</v>
      </c>
    </row>
    <row r="33" spans="1:4" s="19" customFormat="1" ht="25" customHeight="1">
      <c r="A33" s="336" t="s">
        <v>1051</v>
      </c>
      <c r="B33" s="398">
        <v>34666</v>
      </c>
      <c r="C33" s="398">
        <f>SUM(C34:C45)</f>
        <v>35607.07</v>
      </c>
      <c r="D33" s="88">
        <f t="shared" si="0"/>
        <v>102.71467720533087</v>
      </c>
    </row>
    <row r="34" spans="1:4" s="19" customFormat="1" ht="25" customHeight="1">
      <c r="A34" s="108" t="s">
        <v>1325</v>
      </c>
      <c r="B34" s="447">
        <v>2339</v>
      </c>
      <c r="C34" s="398">
        <v>3507</v>
      </c>
      <c r="D34" s="88">
        <f t="shared" si="0"/>
        <v>149.93587002992732</v>
      </c>
    </row>
    <row r="35" spans="1:4" s="19" customFormat="1" ht="25" customHeight="1">
      <c r="A35" s="108" t="s">
        <v>1340</v>
      </c>
      <c r="B35" s="447">
        <v>250</v>
      </c>
      <c r="C35" s="398"/>
      <c r="D35" s="88">
        <f t="shared" si="0"/>
        <v>0</v>
      </c>
    </row>
    <row r="36" spans="1:4" ht="25" customHeight="1">
      <c r="A36" s="108" t="s">
        <v>357</v>
      </c>
      <c r="B36" s="108"/>
      <c r="C36" s="398">
        <v>921</v>
      </c>
      <c r="D36" s="88"/>
    </row>
    <row r="37" spans="1:4" ht="25" customHeight="1">
      <c r="A37" s="108" t="s">
        <v>1326</v>
      </c>
      <c r="B37" s="108"/>
      <c r="C37" s="398">
        <v>9</v>
      </c>
      <c r="D37" s="88"/>
    </row>
    <row r="38" spans="1:4" ht="25" customHeight="1">
      <c r="A38" s="108" t="s">
        <v>1327</v>
      </c>
      <c r="B38" s="108">
        <v>705</v>
      </c>
      <c r="C38" s="398">
        <v>903</v>
      </c>
      <c r="D38" s="88">
        <f t="shared" si="0"/>
        <v>128.08510638297872</v>
      </c>
    </row>
    <row r="39" spans="1:4" ht="25" customHeight="1">
      <c r="A39" s="108" t="s">
        <v>358</v>
      </c>
      <c r="B39" s="108">
        <v>1316</v>
      </c>
      <c r="C39" s="398">
        <v>3691.45</v>
      </c>
      <c r="D39" s="88">
        <f t="shared" si="0"/>
        <v>280.50531914893617</v>
      </c>
    </row>
    <row r="40" spans="1:4" ht="25" customHeight="1">
      <c r="A40" s="108" t="s">
        <v>1328</v>
      </c>
      <c r="B40" s="108">
        <v>10624</v>
      </c>
      <c r="C40" s="398">
        <v>6013</v>
      </c>
      <c r="D40" s="88">
        <f t="shared" si="0"/>
        <v>56.598268072289159</v>
      </c>
    </row>
    <row r="41" spans="1:4" ht="25" customHeight="1">
      <c r="A41" s="108" t="s">
        <v>359</v>
      </c>
      <c r="B41" s="108">
        <v>622</v>
      </c>
      <c r="C41" s="398">
        <v>5197.62</v>
      </c>
      <c r="D41" s="88">
        <f t="shared" si="0"/>
        <v>835.63022508038591</v>
      </c>
    </row>
    <row r="42" spans="1:4" ht="25" customHeight="1">
      <c r="A42" s="108" t="s">
        <v>1329</v>
      </c>
      <c r="B42" s="108">
        <v>8100</v>
      </c>
      <c r="C42" s="398">
        <v>8638</v>
      </c>
      <c r="D42" s="88">
        <f t="shared" si="0"/>
        <v>106.64197530864197</v>
      </c>
    </row>
    <row r="43" spans="1:4" ht="25" customHeight="1">
      <c r="A43" s="108" t="s">
        <v>1330</v>
      </c>
      <c r="B43" s="108">
        <v>3150</v>
      </c>
      <c r="C43" s="398">
        <v>1959</v>
      </c>
      <c r="D43" s="88">
        <f t="shared" si="0"/>
        <v>62.190476190476197</v>
      </c>
    </row>
    <row r="44" spans="1:4" ht="25" customHeight="1">
      <c r="A44" s="108" t="s">
        <v>360</v>
      </c>
      <c r="B44" s="447">
        <v>6327</v>
      </c>
      <c r="C44" s="398">
        <v>4646</v>
      </c>
      <c r="D44" s="88">
        <f t="shared" si="0"/>
        <v>73.431326062905015</v>
      </c>
    </row>
    <row r="45" spans="1:4" ht="25" customHeight="1">
      <c r="A45" s="108" t="s">
        <v>1331</v>
      </c>
      <c r="B45" s="447">
        <v>30</v>
      </c>
      <c r="C45" s="398">
        <v>122</v>
      </c>
      <c r="D45" s="88">
        <f t="shared" si="0"/>
        <v>406.66666666666663</v>
      </c>
    </row>
    <row r="46" spans="1:4" ht="25" customHeight="1">
      <c r="A46" s="449" t="s">
        <v>1341</v>
      </c>
      <c r="B46" s="447">
        <v>1202</v>
      </c>
      <c r="C46" s="398">
        <v>122</v>
      </c>
      <c r="D46" s="88">
        <f t="shared" si="0"/>
        <v>10.149750415973378</v>
      </c>
    </row>
    <row r="47" spans="1:4" ht="25" customHeight="1">
      <c r="A47" s="260" t="s">
        <v>1338</v>
      </c>
      <c r="B47" s="447">
        <v>7635</v>
      </c>
      <c r="C47" s="398">
        <v>9163</v>
      </c>
      <c r="D47" s="88">
        <f t="shared" si="0"/>
        <v>120.01309757694827</v>
      </c>
    </row>
    <row r="48" spans="1:4" ht="25" customHeight="1">
      <c r="A48" s="260" t="s">
        <v>1339</v>
      </c>
      <c r="B48" s="447">
        <v>130515</v>
      </c>
      <c r="C48" s="398">
        <v>152120</v>
      </c>
      <c r="D48" s="88">
        <f t="shared" si="0"/>
        <v>116.55365283683867</v>
      </c>
    </row>
    <row r="49" spans="1:4" ht="25" customHeight="1">
      <c r="A49" s="260" t="s">
        <v>1344</v>
      </c>
      <c r="B49" s="447"/>
      <c r="C49" s="398">
        <v>64500</v>
      </c>
      <c r="D49" s="88"/>
    </row>
    <row r="50" spans="1:4" ht="25" customHeight="1">
      <c r="A50" s="260" t="s">
        <v>1345</v>
      </c>
      <c r="B50" s="447">
        <v>35628</v>
      </c>
      <c r="C50" s="398">
        <v>81381</v>
      </c>
      <c r="D50" s="88">
        <f t="shared" si="0"/>
        <v>228.4186594813068</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scale="89" fitToWidth="0"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T24"/>
  <sheetViews>
    <sheetView showGridLines="0" showZeros="0" workbookViewId="0">
      <selection activeCell="H10" sqref="H10"/>
    </sheetView>
  </sheetViews>
  <sheetFormatPr baseColWidth="10" defaultColWidth="6.6640625" defaultRowHeight="13"/>
  <cols>
    <col min="1" max="1" width="35.6640625" style="14" customWidth="1"/>
    <col min="2" max="4" width="15.6640625" style="14" customWidth="1"/>
    <col min="5" max="7" width="9" style="14" customWidth="1"/>
    <col min="8" max="8" width="5.6640625" style="14" customWidth="1"/>
    <col min="9" max="9" width="0.6640625" style="14" customWidth="1"/>
    <col min="10" max="10" width="10.1640625" style="14" customWidth="1"/>
    <col min="11" max="11" width="5.83203125" style="14" customWidth="1"/>
    <col min="12" max="16384" width="6.6640625" style="14"/>
  </cols>
  <sheetData>
    <row r="1" spans="1:254" ht="19.5" customHeight="1">
      <c r="A1" s="13" t="s">
        <v>1500</v>
      </c>
    </row>
    <row r="2" spans="1:254" s="22" customFormat="1" ht="33" customHeight="1">
      <c r="A2" s="667" t="s">
        <v>298</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row>
    <row r="3" spans="1:254" s="24" customFormat="1" ht="19.5" customHeight="1" thickBot="1">
      <c r="A3" s="23"/>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row>
    <row r="4" spans="1:254" s="25" customFormat="1" ht="50" customHeight="1">
      <c r="A4" s="58" t="s">
        <v>45</v>
      </c>
      <c r="B4" s="59" t="s">
        <v>59</v>
      </c>
      <c r="C4" s="59" t="s">
        <v>65</v>
      </c>
      <c r="D4" s="85" t="s">
        <v>168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row>
    <row r="5" spans="1:254" s="25" customFormat="1" ht="30.75" customHeight="1">
      <c r="A5" s="340" t="s">
        <v>1358</v>
      </c>
      <c r="B5" s="458">
        <f>B6+B7+B23+B24</f>
        <v>190939</v>
      </c>
      <c r="C5" s="458">
        <f>C6+C7+C23+C24</f>
        <v>264960</v>
      </c>
      <c r="D5" s="85"/>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20"/>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row>
    <row r="6" spans="1:254" s="19" customFormat="1" ht="25" customHeight="1">
      <c r="A6" s="144" t="s">
        <v>1346</v>
      </c>
      <c r="B6" s="459">
        <v>62000</v>
      </c>
      <c r="C6" s="398">
        <v>61201</v>
      </c>
      <c r="D6" s="88">
        <f>C6/B6*100</f>
        <v>98.711290322580652</v>
      </c>
    </row>
    <row r="7" spans="1:254" s="19" customFormat="1" ht="25" customHeight="1">
      <c r="A7" s="144" t="s">
        <v>1347</v>
      </c>
      <c r="B7" s="459">
        <f>B8+B11</f>
        <v>128930</v>
      </c>
      <c r="C7" s="398">
        <f>C8+C11</f>
        <v>139259</v>
      </c>
      <c r="D7" s="88">
        <f t="shared" ref="D7:D23" si="0">C7/B7*100</f>
        <v>108.01132397424959</v>
      </c>
    </row>
    <row r="8" spans="1:254" s="19" customFormat="1" ht="25" customHeight="1">
      <c r="A8" s="460" t="s">
        <v>1348</v>
      </c>
      <c r="B8" s="459">
        <f>B9+B10</f>
        <v>106354</v>
      </c>
      <c r="C8" s="398">
        <v>110363</v>
      </c>
      <c r="D8" s="88">
        <f t="shared" si="0"/>
        <v>103.76948680820655</v>
      </c>
    </row>
    <row r="9" spans="1:254" s="19" customFormat="1" ht="25" customHeight="1">
      <c r="A9" s="460" t="s">
        <v>1349</v>
      </c>
      <c r="B9" s="459">
        <v>67644</v>
      </c>
      <c r="C9" s="398">
        <v>67643</v>
      </c>
      <c r="D9" s="88">
        <f t="shared" si="0"/>
        <v>99.998521672284312</v>
      </c>
    </row>
    <row r="10" spans="1:254" s="19" customFormat="1" ht="25" customHeight="1">
      <c r="A10" s="460" t="s">
        <v>1350</v>
      </c>
      <c r="B10" s="459">
        <v>38710</v>
      </c>
      <c r="C10" s="398">
        <v>42720</v>
      </c>
      <c r="D10" s="88">
        <f t="shared" si="0"/>
        <v>110.35908034099715</v>
      </c>
    </row>
    <row r="11" spans="1:254" s="19" customFormat="1" ht="25" customHeight="1">
      <c r="A11" s="461" t="s">
        <v>1351</v>
      </c>
      <c r="B11" s="459">
        <v>22576</v>
      </c>
      <c r="C11" s="398">
        <v>28896</v>
      </c>
      <c r="D11" s="88">
        <f t="shared" si="0"/>
        <v>127.99433026222538</v>
      </c>
    </row>
    <row r="12" spans="1:254" s="19" customFormat="1" ht="25" customHeight="1">
      <c r="A12" s="144" t="s">
        <v>1352</v>
      </c>
      <c r="B12" s="459">
        <v>8672</v>
      </c>
      <c r="C12" s="398">
        <f>7679+145</f>
        <v>7824</v>
      </c>
      <c r="D12" s="88">
        <f t="shared" si="0"/>
        <v>90.221402214022135</v>
      </c>
    </row>
    <row r="13" spans="1:254" s="19" customFormat="1" ht="25" customHeight="1">
      <c r="A13" s="144" t="s">
        <v>1353</v>
      </c>
      <c r="B13" s="459">
        <v>76</v>
      </c>
      <c r="C13" s="398">
        <v>47</v>
      </c>
      <c r="D13" s="88">
        <f t="shared" si="0"/>
        <v>61.842105263157897</v>
      </c>
    </row>
    <row r="14" spans="1:254" s="19" customFormat="1" ht="25" customHeight="1">
      <c r="A14" s="144" t="s">
        <v>1333</v>
      </c>
      <c r="B14" s="459">
        <v>6145</v>
      </c>
      <c r="C14" s="398">
        <f>7395+207</f>
        <v>7602</v>
      </c>
      <c r="D14" s="88">
        <f t="shared" si="0"/>
        <v>123.71033360455654</v>
      </c>
    </row>
    <row r="15" spans="1:254" s="19" customFormat="1" ht="25" customHeight="1">
      <c r="A15" s="144" t="s">
        <v>1354</v>
      </c>
      <c r="B15" s="459">
        <v>423</v>
      </c>
      <c r="C15" s="398">
        <v>564</v>
      </c>
      <c r="D15" s="88">
        <f t="shared" si="0"/>
        <v>133.33333333333331</v>
      </c>
    </row>
    <row r="16" spans="1:254" s="19" customFormat="1" ht="25" customHeight="1">
      <c r="A16" s="144" t="s">
        <v>1334</v>
      </c>
      <c r="B16" s="459">
        <v>280</v>
      </c>
      <c r="C16" s="398">
        <v>223</v>
      </c>
      <c r="D16" s="88">
        <f t="shared" si="0"/>
        <v>79.642857142857139</v>
      </c>
    </row>
    <row r="17" spans="1:4" s="19" customFormat="1" ht="25" customHeight="1">
      <c r="A17" s="144" t="s">
        <v>1379</v>
      </c>
      <c r="B17" s="459"/>
      <c r="C17" s="398">
        <f>5158+370</f>
        <v>5528</v>
      </c>
      <c r="D17" s="88"/>
    </row>
    <row r="18" spans="1:4" s="19" customFormat="1" ht="25" customHeight="1">
      <c r="A18" s="144" t="s">
        <v>1335</v>
      </c>
      <c r="B18" s="459">
        <v>2635</v>
      </c>
      <c r="C18" s="398">
        <f>1837+326</f>
        <v>2163</v>
      </c>
      <c r="D18" s="88">
        <f t="shared" si="0"/>
        <v>82.087286527514237</v>
      </c>
    </row>
    <row r="19" spans="1:4" s="19" customFormat="1" ht="25" customHeight="1">
      <c r="A19" s="144" t="s">
        <v>1355</v>
      </c>
      <c r="B19" s="459">
        <v>1515</v>
      </c>
      <c r="C19" s="398">
        <v>1978</v>
      </c>
      <c r="D19" s="88">
        <f t="shared" si="0"/>
        <v>130.56105610561056</v>
      </c>
    </row>
    <row r="20" spans="1:4" s="19" customFormat="1" ht="25" customHeight="1">
      <c r="A20" s="144" t="s">
        <v>1336</v>
      </c>
      <c r="B20" s="459">
        <v>1736</v>
      </c>
      <c r="C20" s="398">
        <v>1546</v>
      </c>
      <c r="D20" s="88">
        <f t="shared" si="0"/>
        <v>89.055299539170505</v>
      </c>
    </row>
    <row r="21" spans="1:4" s="19" customFormat="1" ht="25" customHeight="1">
      <c r="A21" s="144" t="s">
        <v>1337</v>
      </c>
      <c r="B21" s="459">
        <v>1090</v>
      </c>
      <c r="C21" s="398">
        <v>1421</v>
      </c>
      <c r="D21" s="88">
        <f t="shared" si="0"/>
        <v>130.36697247706422</v>
      </c>
    </row>
    <row r="22" spans="1:4" s="19" customFormat="1" ht="25" customHeight="1">
      <c r="A22" s="144" t="s">
        <v>1356</v>
      </c>
      <c r="B22" s="459">
        <v>3</v>
      </c>
      <c r="C22" s="398"/>
      <c r="D22" s="88">
        <f t="shared" si="0"/>
        <v>0</v>
      </c>
    </row>
    <row r="23" spans="1:4" s="19" customFormat="1" ht="25" customHeight="1">
      <c r="A23" s="462" t="s">
        <v>1357</v>
      </c>
      <c r="B23" s="463">
        <v>9</v>
      </c>
      <c r="C23" s="398"/>
      <c r="D23" s="88">
        <f t="shared" si="0"/>
        <v>0</v>
      </c>
    </row>
    <row r="24" spans="1:4" s="19" customFormat="1" ht="25" customHeight="1">
      <c r="A24" s="462" t="s">
        <v>1359</v>
      </c>
      <c r="B24" s="463"/>
      <c r="C24" s="463">
        <v>64500</v>
      </c>
      <c r="D24" s="88"/>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fitToHeight="2"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50"/>
  <sheetViews>
    <sheetView workbookViewId="0">
      <selection activeCell="F22" sqref="F22"/>
    </sheetView>
  </sheetViews>
  <sheetFormatPr baseColWidth="10" defaultColWidth="9" defaultRowHeight="15"/>
  <cols>
    <col min="1" max="1" width="36.1640625" style="193" customWidth="1"/>
    <col min="2" max="4" width="18.6640625" style="193" customWidth="1"/>
    <col min="5" max="16384" width="9" style="193"/>
  </cols>
  <sheetData>
    <row r="1" spans="1:4" ht="17">
      <c r="A1" s="113" t="s">
        <v>580</v>
      </c>
      <c r="B1" s="113"/>
      <c r="C1" s="113"/>
      <c r="D1" s="113"/>
    </row>
    <row r="2" spans="1:4" ht="25.5" customHeight="1">
      <c r="A2" s="676" t="s">
        <v>500</v>
      </c>
      <c r="B2" s="676"/>
      <c r="C2" s="676"/>
      <c r="D2" s="676"/>
    </row>
    <row r="3" spans="1:4" ht="20.25" customHeight="1">
      <c r="A3" s="699" t="s">
        <v>390</v>
      </c>
      <c r="B3" s="699"/>
      <c r="C3" s="699"/>
      <c r="D3" s="699"/>
    </row>
    <row r="4" spans="1:4" ht="20" customHeight="1" thickBot="1">
      <c r="A4" s="182"/>
      <c r="B4" s="182"/>
      <c r="C4" s="182"/>
      <c r="D4" s="271" t="s">
        <v>391</v>
      </c>
    </row>
    <row r="5" spans="1:4" ht="37.5" customHeight="1">
      <c r="A5" s="199" t="s">
        <v>454</v>
      </c>
      <c r="B5" s="272" t="s">
        <v>496</v>
      </c>
      <c r="C5" s="272" t="s">
        <v>497</v>
      </c>
      <c r="D5" s="195" t="s">
        <v>498</v>
      </c>
    </row>
    <row r="6" spans="1:4" s="196" customFormat="1" ht="20" customHeight="1">
      <c r="A6" s="450" t="s">
        <v>212</v>
      </c>
      <c r="B6" s="621">
        <f t="shared" ref="B6:D6" si="0">SUM(B7:B29)</f>
        <v>139259.19999999998</v>
      </c>
      <c r="C6" s="621">
        <f t="shared" si="0"/>
        <v>110363</v>
      </c>
      <c r="D6" s="622">
        <f t="shared" si="0"/>
        <v>28896.2</v>
      </c>
    </row>
    <row r="7" spans="1:4" s="196" customFormat="1" ht="15.75" customHeight="1">
      <c r="A7" s="96" t="s">
        <v>213</v>
      </c>
      <c r="B7" s="623">
        <f>C7+D7</f>
        <v>6499.1</v>
      </c>
      <c r="C7" s="623">
        <v>5830</v>
      </c>
      <c r="D7" s="623">
        <v>669.1</v>
      </c>
    </row>
    <row r="8" spans="1:4" s="196" customFormat="1" ht="15.75" customHeight="1">
      <c r="A8" s="96" t="s">
        <v>214</v>
      </c>
      <c r="B8" s="623">
        <f t="shared" ref="B8:B29" si="1">C8+D8</f>
        <v>8991.4599999999991</v>
      </c>
      <c r="C8" s="623">
        <v>6483</v>
      </c>
      <c r="D8" s="624">
        <v>2508.46</v>
      </c>
    </row>
    <row r="9" spans="1:4" ht="15.75" customHeight="1">
      <c r="A9" s="96" t="s">
        <v>215</v>
      </c>
      <c r="B9" s="623">
        <f t="shared" si="1"/>
        <v>11621.04</v>
      </c>
      <c r="C9" s="623">
        <v>7135</v>
      </c>
      <c r="D9" s="624">
        <v>4486.04</v>
      </c>
    </row>
    <row r="10" spans="1:4" ht="15.75" customHeight="1">
      <c r="A10" s="96" t="s">
        <v>216</v>
      </c>
      <c r="B10" s="623">
        <f t="shared" si="1"/>
        <v>11574.89</v>
      </c>
      <c r="C10" s="623">
        <v>8566</v>
      </c>
      <c r="D10" s="624">
        <v>3008.89</v>
      </c>
    </row>
    <row r="11" spans="1:4" ht="15.75" customHeight="1">
      <c r="A11" s="96" t="s">
        <v>217</v>
      </c>
      <c r="B11" s="623">
        <f t="shared" si="1"/>
        <v>7409.62</v>
      </c>
      <c r="C11" s="623">
        <v>6452</v>
      </c>
      <c r="D11" s="624">
        <v>957.62</v>
      </c>
    </row>
    <row r="12" spans="1:4" ht="15.75" customHeight="1">
      <c r="A12" s="96" t="s">
        <v>218</v>
      </c>
      <c r="B12" s="623">
        <f t="shared" si="1"/>
        <v>7567.42</v>
      </c>
      <c r="C12" s="623">
        <v>6478</v>
      </c>
      <c r="D12" s="624">
        <v>1089.42</v>
      </c>
    </row>
    <row r="13" spans="1:4" ht="15.75" customHeight="1">
      <c r="A13" s="96" t="s">
        <v>219</v>
      </c>
      <c r="B13" s="623">
        <f t="shared" si="1"/>
        <v>6709.6</v>
      </c>
      <c r="C13" s="623">
        <v>5704</v>
      </c>
      <c r="D13" s="623">
        <v>1005.6</v>
      </c>
    </row>
    <row r="14" spans="1:4" ht="15.75" customHeight="1">
      <c r="A14" s="96" t="s">
        <v>220</v>
      </c>
      <c r="B14" s="623">
        <f t="shared" si="1"/>
        <v>4133.4799999999996</v>
      </c>
      <c r="C14" s="623">
        <v>3262</v>
      </c>
      <c r="D14" s="624">
        <v>871.48</v>
      </c>
    </row>
    <row r="15" spans="1:4" ht="15.75" customHeight="1">
      <c r="A15" s="96" t="s">
        <v>221</v>
      </c>
      <c r="B15" s="623">
        <f t="shared" si="1"/>
        <v>7772.84</v>
      </c>
      <c r="C15" s="623">
        <v>6225</v>
      </c>
      <c r="D15" s="624">
        <v>1547.84</v>
      </c>
    </row>
    <row r="16" spans="1:4" ht="15.75" customHeight="1">
      <c r="A16" s="96" t="s">
        <v>222</v>
      </c>
      <c r="B16" s="623">
        <f t="shared" si="1"/>
        <v>3633.76</v>
      </c>
      <c r="C16" s="623">
        <v>2872</v>
      </c>
      <c r="D16" s="623">
        <v>761.76</v>
      </c>
    </row>
    <row r="17" spans="1:4" ht="15.75" customHeight="1">
      <c r="A17" s="96" t="s">
        <v>223</v>
      </c>
      <c r="B17" s="623">
        <f t="shared" si="1"/>
        <v>4369.1000000000004</v>
      </c>
      <c r="C17" s="623">
        <v>3559</v>
      </c>
      <c r="D17" s="624">
        <v>810.1</v>
      </c>
    </row>
    <row r="18" spans="1:4" ht="15.75" customHeight="1">
      <c r="A18" s="96" t="s">
        <v>224</v>
      </c>
      <c r="B18" s="623">
        <f t="shared" si="1"/>
        <v>3777.7</v>
      </c>
      <c r="C18" s="623">
        <v>3127</v>
      </c>
      <c r="D18" s="624">
        <v>650.70000000000005</v>
      </c>
    </row>
    <row r="19" spans="1:4" ht="15.75" customHeight="1">
      <c r="A19" s="96" t="s">
        <v>225</v>
      </c>
      <c r="B19" s="623">
        <f t="shared" si="1"/>
        <v>3828.26</v>
      </c>
      <c r="C19" s="623">
        <v>3004</v>
      </c>
      <c r="D19" s="624">
        <v>824.26</v>
      </c>
    </row>
    <row r="20" spans="1:4" ht="15.75" customHeight="1">
      <c r="A20" s="96" t="s">
        <v>226</v>
      </c>
      <c r="B20" s="623">
        <f t="shared" si="1"/>
        <v>6565.32</v>
      </c>
      <c r="C20" s="623">
        <v>5336</v>
      </c>
      <c r="D20" s="624">
        <v>1229.32</v>
      </c>
    </row>
    <row r="21" spans="1:4" ht="15.75" customHeight="1">
      <c r="A21" s="96" t="s">
        <v>227</v>
      </c>
      <c r="B21" s="623">
        <f t="shared" si="1"/>
        <v>3868.34</v>
      </c>
      <c r="C21" s="623">
        <v>3271</v>
      </c>
      <c r="D21" s="624">
        <v>597.34</v>
      </c>
    </row>
    <row r="22" spans="1:4" ht="15.75" customHeight="1">
      <c r="A22" s="96" t="s">
        <v>228</v>
      </c>
      <c r="B22" s="623">
        <f t="shared" si="1"/>
        <v>3009.04</v>
      </c>
      <c r="C22" s="623">
        <v>2439</v>
      </c>
      <c r="D22" s="623">
        <v>570.04</v>
      </c>
    </row>
    <row r="23" spans="1:4" ht="15.75" customHeight="1">
      <c r="A23" s="96" t="s">
        <v>229</v>
      </c>
      <c r="B23" s="623">
        <f t="shared" si="1"/>
        <v>7410.82</v>
      </c>
      <c r="C23" s="623">
        <v>6163</v>
      </c>
      <c r="D23" s="624">
        <v>1247.82</v>
      </c>
    </row>
    <row r="24" spans="1:4" ht="15.75" customHeight="1">
      <c r="A24" s="96" t="s">
        <v>230</v>
      </c>
      <c r="B24" s="623">
        <f t="shared" si="1"/>
        <v>2829.9</v>
      </c>
      <c r="C24" s="623">
        <v>2216</v>
      </c>
      <c r="D24" s="624">
        <v>613.9</v>
      </c>
    </row>
    <row r="25" spans="1:4" ht="15.75" customHeight="1">
      <c r="A25" s="96" t="s">
        <v>231</v>
      </c>
      <c r="B25" s="623">
        <f t="shared" si="1"/>
        <v>4389.7</v>
      </c>
      <c r="C25" s="623">
        <v>3416</v>
      </c>
      <c r="D25" s="624">
        <v>973.7</v>
      </c>
    </row>
    <row r="26" spans="1:4" ht="15.75" customHeight="1">
      <c r="A26" s="96" t="s">
        <v>232</v>
      </c>
      <c r="B26" s="623">
        <f t="shared" si="1"/>
        <v>4139.1099999999997</v>
      </c>
      <c r="C26" s="623">
        <v>3287</v>
      </c>
      <c r="D26" s="624">
        <v>852.11</v>
      </c>
    </row>
    <row r="27" spans="1:4" ht="15.75" customHeight="1">
      <c r="A27" s="96" t="s">
        <v>233</v>
      </c>
      <c r="B27" s="623">
        <f t="shared" si="1"/>
        <v>5413.96</v>
      </c>
      <c r="C27" s="623">
        <v>4457</v>
      </c>
      <c r="D27" s="624">
        <v>956.96</v>
      </c>
    </row>
    <row r="28" spans="1:4" ht="15.75" customHeight="1">
      <c r="A28" s="96" t="s">
        <v>234</v>
      </c>
      <c r="B28" s="623">
        <f t="shared" si="1"/>
        <v>6515.4</v>
      </c>
      <c r="C28" s="623">
        <v>5186</v>
      </c>
      <c r="D28" s="624">
        <v>1329.4</v>
      </c>
    </row>
    <row r="29" spans="1:4" ht="15.75" customHeight="1">
      <c r="A29" s="96" t="s">
        <v>235</v>
      </c>
      <c r="B29" s="623">
        <f t="shared" si="1"/>
        <v>7229.34</v>
      </c>
      <c r="C29" s="623">
        <v>5895</v>
      </c>
      <c r="D29" s="624">
        <v>1334.34</v>
      </c>
    </row>
    <row r="30" spans="1:4" ht="15.75" customHeight="1">
      <c r="A30" s="273"/>
      <c r="B30" s="274"/>
      <c r="C30" s="274"/>
      <c r="D30" s="275"/>
    </row>
    <row r="31" spans="1:4" ht="15.75" customHeight="1">
      <c r="A31" s="273"/>
      <c r="B31" s="274"/>
      <c r="C31" s="274"/>
      <c r="D31" s="275"/>
    </row>
    <row r="32" spans="1:4" ht="15.75" customHeight="1">
      <c r="A32" s="273"/>
      <c r="B32" s="274"/>
      <c r="C32" s="274"/>
      <c r="D32" s="275"/>
    </row>
    <row r="33" spans="1:4" ht="15.75" customHeight="1">
      <c r="A33" s="273"/>
      <c r="B33" s="274"/>
      <c r="C33" s="274"/>
      <c r="D33" s="275"/>
    </row>
    <row r="34" spans="1:4" ht="15.75" customHeight="1">
      <c r="A34" s="273"/>
      <c r="B34" s="274"/>
      <c r="C34" s="274"/>
      <c r="D34" s="275"/>
    </row>
    <row r="35" spans="1:4" ht="15.75" customHeight="1">
      <c r="A35" s="273"/>
      <c r="B35" s="274"/>
      <c r="C35" s="274"/>
      <c r="D35" s="275"/>
    </row>
    <row r="36" spans="1:4" ht="15.75" customHeight="1">
      <c r="A36" s="273"/>
      <c r="B36" s="274"/>
      <c r="C36" s="274"/>
      <c r="D36" s="275"/>
    </row>
    <row r="37" spans="1:4" ht="15.75" customHeight="1">
      <c r="A37" s="273"/>
      <c r="B37" s="274"/>
      <c r="C37" s="274"/>
      <c r="D37" s="275"/>
    </row>
    <row r="38" spans="1:4" ht="15.75" customHeight="1">
      <c r="A38" s="273"/>
      <c r="B38" s="274"/>
      <c r="C38" s="274"/>
      <c r="D38" s="275"/>
    </row>
    <row r="39" spans="1:4" ht="15.75" customHeight="1">
      <c r="A39" s="273"/>
      <c r="B39" s="274"/>
      <c r="C39" s="274"/>
      <c r="D39" s="275"/>
    </row>
    <row r="40" spans="1:4" ht="15.75" customHeight="1">
      <c r="A40" s="273"/>
      <c r="B40" s="274"/>
      <c r="C40" s="274"/>
      <c r="D40" s="275"/>
    </row>
    <row r="41" spans="1:4" ht="15.75" customHeight="1">
      <c r="A41" s="273"/>
      <c r="B41" s="274"/>
      <c r="C41" s="274"/>
      <c r="D41" s="275"/>
    </row>
    <row r="42" spans="1:4" ht="15.75" customHeight="1">
      <c r="A42" s="273"/>
      <c r="B42" s="274"/>
      <c r="C42" s="274"/>
      <c r="D42" s="275"/>
    </row>
    <row r="43" spans="1:4" ht="15.75" customHeight="1">
      <c r="A43" s="273"/>
      <c r="B43" s="274"/>
      <c r="C43" s="274"/>
      <c r="D43" s="275"/>
    </row>
    <row r="44" spans="1:4" ht="15.75" customHeight="1">
      <c r="A44" s="273"/>
      <c r="B44" s="274"/>
      <c r="C44" s="274"/>
      <c r="D44" s="275"/>
    </row>
    <row r="45" spans="1:4" ht="15.75" customHeight="1">
      <c r="A45" s="273"/>
      <c r="B45" s="274"/>
      <c r="C45" s="274"/>
      <c r="D45" s="275"/>
    </row>
    <row r="46" spans="1:4" ht="15.75" customHeight="1">
      <c r="A46" s="273"/>
      <c r="B46" s="274"/>
      <c r="C46" s="274"/>
      <c r="D46" s="275"/>
    </row>
    <row r="47" spans="1:4" s="196" customFormat="1" ht="15.75" customHeight="1">
      <c r="A47" s="273"/>
      <c r="B47" s="274"/>
      <c r="C47" s="274"/>
      <c r="D47" s="275"/>
    </row>
    <row r="48" spans="1:4" s="196" customFormat="1" ht="15.75" customHeight="1">
      <c r="A48" s="273"/>
      <c r="B48" s="274"/>
      <c r="C48" s="274"/>
      <c r="D48" s="275"/>
    </row>
    <row r="49" spans="1:4" ht="15.75" customHeight="1">
      <c r="A49" s="276"/>
      <c r="B49" s="277"/>
      <c r="C49" s="277"/>
      <c r="D49" s="278"/>
    </row>
    <row r="50" spans="1:4" ht="36.75" customHeight="1">
      <c r="A50" s="719" t="s">
        <v>499</v>
      </c>
      <c r="B50" s="719"/>
      <c r="C50" s="719"/>
      <c r="D50" s="719"/>
    </row>
  </sheetData>
  <mergeCells count="3">
    <mergeCell ref="A2:D2"/>
    <mergeCell ref="A3:D3"/>
    <mergeCell ref="A50:D50"/>
  </mergeCells>
  <phoneticPr fontId="6"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B32"/>
  <sheetViews>
    <sheetView workbookViewId="0">
      <selection activeCell="B6" sqref="B6:B32"/>
    </sheetView>
  </sheetViews>
  <sheetFormatPr baseColWidth="10" defaultColWidth="10" defaultRowHeight="15"/>
  <cols>
    <col min="1" max="1" width="58.33203125" style="197" customWidth="1"/>
    <col min="2" max="2" width="27.83203125" style="197" customWidth="1"/>
    <col min="3" max="16384" width="10" style="197"/>
  </cols>
  <sheetData>
    <row r="1" spans="1:2" ht="17">
      <c r="A1" s="668" t="s">
        <v>1501</v>
      </c>
      <c r="B1" s="668"/>
    </row>
    <row r="2" spans="1:2" ht="23">
      <c r="A2" s="676" t="s">
        <v>503</v>
      </c>
      <c r="B2" s="676"/>
    </row>
    <row r="3" spans="1:2">
      <c r="A3" s="699" t="s">
        <v>395</v>
      </c>
      <c r="B3" s="699"/>
    </row>
    <row r="4" spans="1:2" ht="16" thickBot="1">
      <c r="A4" s="182"/>
      <c r="B4" s="271" t="s">
        <v>391</v>
      </c>
    </row>
    <row r="5" spans="1:2" ht="25" customHeight="1">
      <c r="A5" s="452" t="s">
        <v>454</v>
      </c>
      <c r="B5" s="453" t="s">
        <v>502</v>
      </c>
    </row>
    <row r="6" spans="1:2" ht="25" customHeight="1">
      <c r="A6" s="454" t="s">
        <v>1277</v>
      </c>
      <c r="B6" s="625">
        <f>B7+B10</f>
        <v>139259</v>
      </c>
    </row>
    <row r="7" spans="1:2" ht="25" customHeight="1">
      <c r="A7" s="455" t="s">
        <v>237</v>
      </c>
      <c r="B7" s="625">
        <f>B8+B9</f>
        <v>110363</v>
      </c>
    </row>
    <row r="8" spans="1:2" s="279" customFormat="1" ht="25" customHeight="1">
      <c r="A8" s="456" t="s">
        <v>1360</v>
      </c>
      <c r="B8" s="626">
        <v>67643</v>
      </c>
    </row>
    <row r="9" spans="1:2" s="279" customFormat="1" ht="25" customHeight="1">
      <c r="A9" s="456" t="s">
        <v>1361</v>
      </c>
      <c r="B9" s="626">
        <f>42870-150</f>
        <v>42720</v>
      </c>
    </row>
    <row r="10" spans="1:2" s="279" customFormat="1" ht="25" customHeight="1">
      <c r="A10" s="455" t="s">
        <v>238</v>
      </c>
      <c r="B10" s="626">
        <f>SUM(B11:B32)</f>
        <v>28896</v>
      </c>
    </row>
    <row r="11" spans="1:2" s="279" customFormat="1" ht="25" customHeight="1">
      <c r="A11" s="457" t="s">
        <v>1166</v>
      </c>
      <c r="B11" s="627">
        <v>7120</v>
      </c>
    </row>
    <row r="12" spans="1:2" s="279" customFormat="1" ht="25" customHeight="1">
      <c r="A12" s="457" t="s">
        <v>1167</v>
      </c>
      <c r="B12" s="627">
        <v>3336</v>
      </c>
    </row>
    <row r="13" spans="1:2" s="279" customFormat="1" ht="25" customHeight="1">
      <c r="A13" s="457" t="s">
        <v>1362</v>
      </c>
      <c r="B13" s="627">
        <v>1065</v>
      </c>
    </row>
    <row r="14" spans="1:2" s="279" customFormat="1" ht="25" customHeight="1">
      <c r="A14" s="457" t="s">
        <v>1363</v>
      </c>
      <c r="B14" s="627">
        <v>950</v>
      </c>
    </row>
    <row r="15" spans="1:2" s="279" customFormat="1" ht="25" customHeight="1">
      <c r="A15" s="457" t="s">
        <v>1364</v>
      </c>
      <c r="B15" s="627">
        <v>340</v>
      </c>
    </row>
    <row r="16" spans="1:2" s="279" customFormat="1" ht="25" customHeight="1">
      <c r="A16" s="457" t="s">
        <v>1365</v>
      </c>
      <c r="B16" s="627">
        <v>538</v>
      </c>
    </row>
    <row r="17" spans="1:2" s="279" customFormat="1" ht="25" customHeight="1">
      <c r="A17" s="457" t="s">
        <v>1089</v>
      </c>
      <c r="B17" s="627">
        <v>175</v>
      </c>
    </row>
    <row r="18" spans="1:2" s="279" customFormat="1" ht="25" customHeight="1">
      <c r="A18" s="457" t="s">
        <v>1117</v>
      </c>
      <c r="B18" s="627">
        <v>61</v>
      </c>
    </row>
    <row r="19" spans="1:2" s="279" customFormat="1" ht="25" customHeight="1">
      <c r="A19" s="457" t="s">
        <v>1087</v>
      </c>
      <c r="B19" s="627">
        <v>17</v>
      </c>
    </row>
    <row r="20" spans="1:2" s="279" customFormat="1" ht="25" customHeight="1">
      <c r="A20" s="457" t="s">
        <v>1366</v>
      </c>
      <c r="B20" s="627">
        <v>480</v>
      </c>
    </row>
    <row r="21" spans="1:2" s="279" customFormat="1" ht="25" customHeight="1">
      <c r="A21" s="457" t="s">
        <v>1367</v>
      </c>
      <c r="B21" s="627">
        <v>669</v>
      </c>
    </row>
    <row r="22" spans="1:2" s="279" customFormat="1" ht="25" customHeight="1">
      <c r="A22" s="457" t="s">
        <v>1368</v>
      </c>
      <c r="B22" s="627">
        <v>276</v>
      </c>
    </row>
    <row r="23" spans="1:2" ht="25" customHeight="1">
      <c r="A23" s="457" t="s">
        <v>1369</v>
      </c>
      <c r="B23" s="627">
        <v>100</v>
      </c>
    </row>
    <row r="24" spans="1:2" ht="25" customHeight="1">
      <c r="A24" s="457" t="s">
        <v>1370</v>
      </c>
      <c r="B24" s="627">
        <v>50</v>
      </c>
    </row>
    <row r="25" spans="1:2" ht="25" customHeight="1">
      <c r="A25" s="457" t="s">
        <v>1371</v>
      </c>
      <c r="B25" s="627">
        <v>50</v>
      </c>
    </row>
    <row r="26" spans="1:2" ht="25" customHeight="1">
      <c r="A26" s="457" t="s">
        <v>1372</v>
      </c>
      <c r="B26" s="627">
        <v>50</v>
      </c>
    </row>
    <row r="27" spans="1:2" ht="25" customHeight="1">
      <c r="A27" s="457" t="s">
        <v>1373</v>
      </c>
      <c r="B27" s="627">
        <v>40</v>
      </c>
    </row>
    <row r="28" spans="1:2" ht="25" customHeight="1">
      <c r="A28" s="457" t="s">
        <v>1374</v>
      </c>
      <c r="B28" s="627">
        <v>30</v>
      </c>
    </row>
    <row r="29" spans="1:2" ht="25" customHeight="1">
      <c r="A29" s="457" t="s">
        <v>1375</v>
      </c>
      <c r="B29" s="627">
        <v>300</v>
      </c>
    </row>
    <row r="30" spans="1:2" ht="25" customHeight="1">
      <c r="A30" s="457" t="s">
        <v>1376</v>
      </c>
      <c r="B30" s="627">
        <v>50</v>
      </c>
    </row>
    <row r="31" spans="1:2" ht="25" customHeight="1">
      <c r="A31" s="457" t="s">
        <v>1377</v>
      </c>
      <c r="B31" s="627">
        <v>50</v>
      </c>
    </row>
    <row r="32" spans="1:2" ht="25" customHeight="1">
      <c r="A32" s="457" t="s">
        <v>1378</v>
      </c>
      <c r="B32" s="627">
        <v>13149</v>
      </c>
    </row>
  </sheetData>
  <mergeCells count="3">
    <mergeCell ref="A1:B1"/>
    <mergeCell ref="A2:B2"/>
    <mergeCell ref="A3:B3"/>
  </mergeCells>
  <phoneticPr fontId="6"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WVL6"/>
  <sheetViews>
    <sheetView showGridLines="0" showZeros="0" workbookViewId="0">
      <selection activeCell="I18" sqref="I18"/>
    </sheetView>
  </sheetViews>
  <sheetFormatPr baseColWidth="10" defaultColWidth="9.1640625" defaultRowHeight="15"/>
  <cols>
    <col min="1" max="1" width="35.6640625" style="32" customWidth="1"/>
    <col min="2"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581</v>
      </c>
      <c r="B1" s="27"/>
      <c r="C1" s="27"/>
    </row>
    <row r="2" spans="1:4" s="27" customFormat="1" ht="19">
      <c r="A2" s="665" t="s">
        <v>299</v>
      </c>
      <c r="B2" s="665"/>
      <c r="C2" s="665"/>
      <c r="D2" s="665"/>
    </row>
    <row r="3" spans="1:4" s="29" customFormat="1" ht="19.5" customHeight="1" thickBot="1">
      <c r="A3" s="26"/>
      <c r="B3" s="26"/>
      <c r="C3" s="26"/>
      <c r="D3" s="33" t="s">
        <v>1</v>
      </c>
    </row>
    <row r="4" spans="1:4" s="29" customFormat="1" ht="50" customHeight="1">
      <c r="A4" s="64" t="s">
        <v>50</v>
      </c>
      <c r="B4" s="62" t="s">
        <v>2</v>
      </c>
      <c r="C4" s="62" t="s">
        <v>66</v>
      </c>
      <c r="D4" s="60" t="s">
        <v>165</v>
      </c>
    </row>
    <row r="5" spans="1:4" s="30" customFormat="1" ht="25" customHeight="1">
      <c r="A5" s="101" t="s">
        <v>47</v>
      </c>
      <c r="B5" s="477">
        <v>3484</v>
      </c>
      <c r="C5" s="477">
        <v>3200</v>
      </c>
      <c r="D5" s="476">
        <v>91.848450057405287</v>
      </c>
    </row>
    <row r="6" spans="1:4" ht="25" customHeight="1">
      <c r="A6" s="104" t="s">
        <v>1384</v>
      </c>
      <c r="B6" s="366">
        <v>3484</v>
      </c>
      <c r="C6" s="365">
        <v>3200</v>
      </c>
      <c r="D6" s="360">
        <f>C6/B6*100</f>
        <v>91.848450057405287</v>
      </c>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WVL15"/>
  <sheetViews>
    <sheetView showGridLines="0" showZeros="0" workbookViewId="0">
      <selection activeCell="I10" sqref="I10"/>
    </sheetView>
  </sheetViews>
  <sheetFormatPr baseColWidth="10" defaultColWidth="9.1640625" defaultRowHeight="15"/>
  <cols>
    <col min="1" max="1" width="23.5" style="32" bestFit="1" customWidth="1"/>
    <col min="2"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1502</v>
      </c>
      <c r="B1" s="27"/>
      <c r="C1" s="27"/>
    </row>
    <row r="2" spans="1:4" s="27" customFormat="1" ht="19">
      <c r="A2" s="665" t="s">
        <v>300</v>
      </c>
      <c r="B2" s="665"/>
      <c r="C2" s="665"/>
      <c r="D2" s="665"/>
    </row>
    <row r="3" spans="1:4" s="29" customFormat="1" ht="19.5" customHeight="1">
      <c r="A3" s="26"/>
      <c r="B3" s="26"/>
      <c r="C3" s="26"/>
      <c r="D3" s="33" t="s">
        <v>1</v>
      </c>
    </row>
    <row r="4" spans="1:4" s="29" customFormat="1" ht="50" customHeight="1">
      <c r="A4" s="519" t="s">
        <v>50</v>
      </c>
      <c r="B4" s="82" t="s">
        <v>67</v>
      </c>
      <c r="C4" s="82" t="s">
        <v>66</v>
      </c>
      <c r="D4" s="85" t="s">
        <v>168</v>
      </c>
    </row>
    <row r="5" spans="1:4" s="29" customFormat="1" ht="50" customHeight="1">
      <c r="A5" s="519" t="s">
        <v>1556</v>
      </c>
      <c r="B5" s="343">
        <f>SUM(B6:B12)</f>
        <v>544774</v>
      </c>
      <c r="C5" s="343">
        <f>SUM(C6:C12)</f>
        <v>288519</v>
      </c>
      <c r="D5" s="546">
        <f>C5/B5*100</f>
        <v>52.961227958749866</v>
      </c>
    </row>
    <row r="6" spans="1:4" s="30" customFormat="1" ht="25" customHeight="1">
      <c r="A6" s="517" t="s">
        <v>1553</v>
      </c>
      <c r="B6" s="545">
        <v>22</v>
      </c>
      <c r="C6" s="367"/>
      <c r="D6" s="546">
        <f t="shared" ref="D6:D12" si="0">C6/B6*100</f>
        <v>0</v>
      </c>
    </row>
    <row r="7" spans="1:4" s="30" customFormat="1" ht="25" customHeight="1">
      <c r="A7" s="517" t="s">
        <v>52</v>
      </c>
      <c r="B7" s="545">
        <v>6287</v>
      </c>
      <c r="C7" s="365">
        <v>4252</v>
      </c>
      <c r="D7" s="547">
        <f t="shared" si="0"/>
        <v>67.631620804835379</v>
      </c>
    </row>
    <row r="8" spans="1:4" s="30" customFormat="1" ht="25" customHeight="1">
      <c r="A8" s="517" t="s">
        <v>53</v>
      </c>
      <c r="B8" s="545">
        <v>469233</v>
      </c>
      <c r="C8" s="365">
        <v>248858</v>
      </c>
      <c r="D8" s="547">
        <f t="shared" si="0"/>
        <v>53.035059341521162</v>
      </c>
    </row>
    <row r="9" spans="1:4" s="30" customFormat="1" ht="25" customHeight="1">
      <c r="A9" s="517" t="s">
        <v>54</v>
      </c>
      <c r="B9" s="545">
        <v>27438</v>
      </c>
      <c r="C9" s="365">
        <v>28379</v>
      </c>
      <c r="D9" s="547">
        <f t="shared" si="0"/>
        <v>103.42955025876522</v>
      </c>
    </row>
    <row r="10" spans="1:4" s="30" customFormat="1" ht="25" customHeight="1">
      <c r="A10" s="517" t="s">
        <v>55</v>
      </c>
      <c r="B10" s="545"/>
      <c r="C10" s="365"/>
      <c r="D10" s="547"/>
    </row>
    <row r="11" spans="1:4" s="30" customFormat="1" ht="25" customHeight="1">
      <c r="A11" s="517" t="s">
        <v>1554</v>
      </c>
      <c r="B11" s="545">
        <f>26612+9</f>
        <v>26621</v>
      </c>
      <c r="C11" s="365">
        <v>7030</v>
      </c>
      <c r="D11" s="547">
        <f t="shared" si="0"/>
        <v>26.407723226024565</v>
      </c>
    </row>
    <row r="12" spans="1:4" s="30" customFormat="1" ht="25" customHeight="1">
      <c r="A12" s="517" t="s">
        <v>1555</v>
      </c>
      <c r="B12" s="545">
        <v>15173</v>
      </c>
      <c r="C12" s="365"/>
      <c r="D12" s="546">
        <f t="shared" si="0"/>
        <v>0</v>
      </c>
    </row>
    <row r="13" spans="1:4" s="31" customFormat="1" ht="25" customHeight="1">
      <c r="A13" s="104"/>
      <c r="B13" s="106"/>
      <c r="C13" s="105"/>
      <c r="D13" s="105"/>
    </row>
    <row r="14" spans="1:4" ht="25" customHeight="1">
      <c r="A14" s="104"/>
      <c r="B14" s="106"/>
      <c r="C14" s="105"/>
      <c r="D14" s="105"/>
    </row>
    <row r="15" spans="1:4" ht="25" customHeight="1">
      <c r="A15" s="104"/>
      <c r="B15" s="102"/>
      <c r="C15" s="102"/>
      <c r="D15" s="103"/>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20"/>
  <sheetViews>
    <sheetView workbookViewId="0">
      <selection activeCell="F14" sqref="F14"/>
    </sheetView>
  </sheetViews>
  <sheetFormatPr baseColWidth="10" defaultColWidth="9" defaultRowHeight="20" customHeight="1"/>
  <cols>
    <col min="1" max="1" width="37.83203125" style="283" customWidth="1"/>
    <col min="2" max="2" width="12.6640625" style="282" customWidth="1"/>
    <col min="3" max="3" width="32.5" style="284" customWidth="1"/>
    <col min="4" max="4" width="13.5" style="285" customWidth="1"/>
    <col min="5" max="16384" width="9" style="280"/>
  </cols>
  <sheetData>
    <row r="1" spans="1:4" ht="17">
      <c r="A1" s="668" t="s">
        <v>1503</v>
      </c>
      <c r="B1" s="668"/>
      <c r="C1" s="668"/>
      <c r="D1" s="668"/>
    </row>
    <row r="2" spans="1:4" ht="23">
      <c r="A2" s="676" t="s">
        <v>511</v>
      </c>
      <c r="B2" s="676"/>
      <c r="C2" s="676"/>
      <c r="D2" s="676"/>
    </row>
    <row r="3" spans="1:4" ht="15">
      <c r="A3" s="720"/>
      <c r="B3" s="720"/>
      <c r="C3" s="720"/>
      <c r="D3" s="281" t="s">
        <v>391</v>
      </c>
    </row>
    <row r="4" spans="1:4" ht="17">
      <c r="A4" s="464" t="s">
        <v>504</v>
      </c>
      <c r="B4" s="465" t="s">
        <v>400</v>
      </c>
      <c r="C4" s="464" t="s">
        <v>505</v>
      </c>
      <c r="D4" s="465" t="s">
        <v>400</v>
      </c>
    </row>
    <row r="5" spans="1:4" ht="17">
      <c r="A5" s="466" t="s">
        <v>403</v>
      </c>
      <c r="B5" s="467">
        <f>B6+B14</f>
        <v>442128</v>
      </c>
      <c r="C5" s="466" t="s">
        <v>403</v>
      </c>
      <c r="D5" s="467">
        <f>D6+D14</f>
        <v>442128</v>
      </c>
    </row>
    <row r="6" spans="1:4" ht="17">
      <c r="A6" s="468" t="s">
        <v>506</v>
      </c>
      <c r="B6" s="467">
        <f>SUM(B7:B13)</f>
        <v>3200</v>
      </c>
      <c r="C6" s="469" t="s">
        <v>507</v>
      </c>
      <c r="D6" s="467">
        <f>SUM(D8:D12)</f>
        <v>279491</v>
      </c>
    </row>
    <row r="7" spans="1:4" ht="16">
      <c r="A7" s="176" t="s">
        <v>1504</v>
      </c>
      <c r="B7" s="106">
        <v>3200</v>
      </c>
      <c r="C7" s="548" t="s">
        <v>1553</v>
      </c>
      <c r="D7" s="106"/>
    </row>
    <row r="8" spans="1:4" ht="16">
      <c r="A8" s="176"/>
      <c r="B8" s="106"/>
      <c r="C8" s="548" t="s">
        <v>52</v>
      </c>
      <c r="D8" s="106">
        <v>2598</v>
      </c>
    </row>
    <row r="9" spans="1:4" ht="16">
      <c r="A9" s="176"/>
      <c r="B9" s="106"/>
      <c r="C9" s="548" t="s">
        <v>53</v>
      </c>
      <c r="D9" s="106">
        <v>245447</v>
      </c>
    </row>
    <row r="10" spans="1:4" ht="16">
      <c r="A10" s="176"/>
      <c r="B10" s="106"/>
      <c r="C10" s="548" t="s">
        <v>54</v>
      </c>
      <c r="D10" s="106">
        <v>24705</v>
      </c>
    </row>
    <row r="11" spans="1:4" ht="16">
      <c r="A11" s="176"/>
      <c r="B11" s="106"/>
      <c r="C11" s="548" t="s">
        <v>55</v>
      </c>
      <c r="D11" s="106"/>
    </row>
    <row r="12" spans="1:4" ht="16">
      <c r="A12" s="176"/>
      <c r="B12" s="106"/>
      <c r="C12" s="548" t="s">
        <v>1558</v>
      </c>
      <c r="D12" s="106">
        <v>6741</v>
      </c>
    </row>
    <row r="13" spans="1:4" ht="16">
      <c r="A13" s="176"/>
      <c r="B13" s="106"/>
      <c r="C13" s="548" t="s">
        <v>1555</v>
      </c>
      <c r="D13" s="470"/>
    </row>
    <row r="14" spans="1:4" ht="17">
      <c r="A14" s="468" t="s">
        <v>461</v>
      </c>
      <c r="B14" s="467">
        <f>SUM(B15:B16)</f>
        <v>438928</v>
      </c>
      <c r="C14" s="468" t="s">
        <v>462</v>
      </c>
      <c r="D14" s="467">
        <f>SUM(D15:D18)</f>
        <v>162637</v>
      </c>
    </row>
    <row r="15" spans="1:4" ht="15">
      <c r="A15" s="176" t="s">
        <v>1380</v>
      </c>
      <c r="B15" s="471">
        <v>217555</v>
      </c>
      <c r="C15" s="176" t="s">
        <v>1382</v>
      </c>
      <c r="D15" s="471">
        <v>7967</v>
      </c>
    </row>
    <row r="16" spans="1:4" ht="15">
      <c r="A16" s="142" t="s">
        <v>1381</v>
      </c>
      <c r="B16" s="471">
        <v>221373</v>
      </c>
      <c r="C16" s="176" t="s">
        <v>509</v>
      </c>
      <c r="D16" s="471">
        <v>150156</v>
      </c>
    </row>
    <row r="17" spans="1:4" ht="15">
      <c r="A17" s="472"/>
      <c r="B17" s="471"/>
      <c r="C17" s="473" t="s">
        <v>1383</v>
      </c>
      <c r="D17" s="471">
        <v>4514</v>
      </c>
    </row>
    <row r="18" spans="1:4" ht="15">
      <c r="A18" s="260"/>
      <c r="B18" s="474"/>
      <c r="C18" s="475"/>
      <c r="D18" s="474"/>
    </row>
    <row r="19" spans="1:4" ht="15">
      <c r="A19" s="260"/>
      <c r="B19" s="474"/>
      <c r="C19" s="260"/>
      <c r="D19" s="474"/>
    </row>
    <row r="20" spans="1:4" ht="15">
      <c r="A20" s="721" t="s">
        <v>510</v>
      </c>
      <c r="B20" s="721"/>
      <c r="C20" s="721"/>
      <c r="D20" s="721"/>
    </row>
  </sheetData>
  <mergeCells count="5">
    <mergeCell ref="A1:B1"/>
    <mergeCell ref="C1:D1"/>
    <mergeCell ref="A2:D2"/>
    <mergeCell ref="A3:C3"/>
    <mergeCell ref="A20:D20"/>
  </mergeCells>
  <phoneticPr fontId="6"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WVL6"/>
  <sheetViews>
    <sheetView showGridLines="0" showZeros="0" workbookViewId="0">
      <selection activeCell="C10" sqref="C10"/>
    </sheetView>
  </sheetViews>
  <sheetFormatPr baseColWidth="10" defaultColWidth="9.1640625" defaultRowHeight="15"/>
  <cols>
    <col min="1" max="1" width="35.6640625" style="32" customWidth="1"/>
    <col min="2"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582</v>
      </c>
      <c r="B1" s="27"/>
      <c r="C1" s="27"/>
    </row>
    <row r="2" spans="1:4" s="27" customFormat="1" ht="19">
      <c r="A2" s="665" t="s">
        <v>301</v>
      </c>
      <c r="B2" s="665"/>
      <c r="C2" s="665"/>
      <c r="D2" s="665"/>
    </row>
    <row r="3" spans="1:4" s="29" customFormat="1" ht="19.5" customHeight="1" thickBot="1">
      <c r="A3" s="26"/>
      <c r="B3" s="26"/>
      <c r="C3" s="26"/>
      <c r="D3" s="33" t="s">
        <v>1</v>
      </c>
    </row>
    <row r="4" spans="1:4" s="29" customFormat="1" ht="50" customHeight="1">
      <c r="A4" s="64" t="s">
        <v>50</v>
      </c>
      <c r="B4" s="62" t="s">
        <v>2</v>
      </c>
      <c r="C4" s="62" t="s">
        <v>66</v>
      </c>
      <c r="D4" s="60" t="s">
        <v>167</v>
      </c>
    </row>
    <row r="5" spans="1:4" s="30" customFormat="1" ht="25" customHeight="1">
      <c r="A5" s="101" t="s">
        <v>47</v>
      </c>
      <c r="B5" s="366">
        <v>3484</v>
      </c>
      <c r="C5" s="365">
        <v>3200</v>
      </c>
      <c r="D5" s="360">
        <f>C5/B5*100</f>
        <v>91.848450057405287</v>
      </c>
    </row>
    <row r="6" spans="1:4" ht="25" customHeight="1">
      <c r="A6" s="104" t="s">
        <v>1385</v>
      </c>
      <c r="B6" s="366">
        <v>3484</v>
      </c>
      <c r="C6" s="365">
        <v>3200</v>
      </c>
      <c r="D6" s="360">
        <f>C6/B6*100</f>
        <v>91.848450057405287</v>
      </c>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D19"/>
  <sheetViews>
    <sheetView workbookViewId="0">
      <selection activeCell="F30" sqref="F30"/>
    </sheetView>
  </sheetViews>
  <sheetFormatPr baseColWidth="10" defaultColWidth="9" defaultRowHeight="15"/>
  <cols>
    <col min="1" max="4" width="22" style="53" customWidth="1"/>
    <col min="5" max="5" width="28.83203125" style="53" customWidth="1"/>
    <col min="6" max="16384" width="9" style="53"/>
  </cols>
  <sheetData>
    <row r="1" spans="1:4" ht="81" customHeight="1">
      <c r="A1" s="671" t="s">
        <v>302</v>
      </c>
      <c r="B1" s="672"/>
      <c r="C1" s="672"/>
      <c r="D1" s="672"/>
    </row>
    <row r="2" spans="1:4">
      <c r="A2" s="694" t="s">
        <v>1386</v>
      </c>
      <c r="B2" s="695"/>
      <c r="C2" s="695"/>
      <c r="D2" s="695"/>
    </row>
    <row r="3" spans="1:4">
      <c r="A3" s="695"/>
      <c r="B3" s="695"/>
      <c r="C3" s="695"/>
      <c r="D3" s="695"/>
    </row>
    <row r="4" spans="1:4">
      <c r="A4" s="695"/>
      <c r="B4" s="695"/>
      <c r="C4" s="695"/>
      <c r="D4" s="695"/>
    </row>
    <row r="5" spans="1:4">
      <c r="A5" s="695"/>
      <c r="B5" s="695"/>
      <c r="C5" s="695"/>
      <c r="D5" s="695"/>
    </row>
    <row r="6" spans="1:4">
      <c r="A6" s="695"/>
      <c r="B6" s="695"/>
      <c r="C6" s="695"/>
      <c r="D6" s="695"/>
    </row>
    <row r="7" spans="1:4">
      <c r="A7" s="695"/>
      <c r="B7" s="695"/>
      <c r="C7" s="695"/>
      <c r="D7" s="695"/>
    </row>
    <row r="8" spans="1:4">
      <c r="A8" s="695"/>
      <c r="B8" s="695"/>
      <c r="C8" s="695"/>
      <c r="D8" s="695"/>
    </row>
    <row r="9" spans="1:4" ht="10.5" customHeight="1">
      <c r="A9" s="695"/>
      <c r="B9" s="695"/>
      <c r="C9" s="695"/>
      <c r="D9" s="695"/>
    </row>
    <row r="10" spans="1:4" hidden="1">
      <c r="A10" s="695"/>
      <c r="B10" s="695"/>
      <c r="C10" s="695"/>
      <c r="D10" s="695"/>
    </row>
    <row r="11" spans="1:4" ht="6.75" hidden="1" customHeight="1">
      <c r="A11" s="695"/>
      <c r="B11" s="695"/>
      <c r="C11" s="695"/>
      <c r="D11" s="695"/>
    </row>
    <row r="12" spans="1:4" hidden="1">
      <c r="A12" s="695"/>
      <c r="B12" s="695"/>
      <c r="C12" s="695"/>
      <c r="D12" s="695"/>
    </row>
    <row r="13" spans="1:4" hidden="1">
      <c r="A13" s="695"/>
      <c r="B13" s="695"/>
      <c r="C13" s="695"/>
      <c r="D13" s="695"/>
    </row>
    <row r="14" spans="1:4" hidden="1">
      <c r="A14" s="695"/>
      <c r="B14" s="695"/>
      <c r="C14" s="695"/>
      <c r="D14" s="695"/>
    </row>
    <row r="15" spans="1:4" hidden="1">
      <c r="A15" s="695"/>
      <c r="B15" s="695"/>
      <c r="C15" s="695"/>
      <c r="D15" s="695"/>
    </row>
    <row r="16" spans="1:4" hidden="1">
      <c r="A16" s="695"/>
      <c r="B16" s="695"/>
      <c r="C16" s="695"/>
      <c r="D16" s="695"/>
    </row>
    <row r="17" spans="1:4" hidden="1">
      <c r="A17" s="695"/>
      <c r="B17" s="695"/>
      <c r="C17" s="695"/>
      <c r="D17" s="695"/>
    </row>
    <row r="18" spans="1:4" hidden="1">
      <c r="A18" s="695"/>
      <c r="B18" s="695"/>
      <c r="C18" s="695"/>
      <c r="D18" s="695"/>
    </row>
    <row r="19" spans="1:4" hidden="1">
      <c r="A19" s="695"/>
      <c r="B19" s="695"/>
      <c r="C19" s="695"/>
      <c r="D19" s="695"/>
    </row>
  </sheetData>
  <mergeCells count="2">
    <mergeCell ref="A1:D1"/>
    <mergeCell ref="A2:D19"/>
  </mergeCells>
  <phoneticPr fontId="6" type="noConversion"/>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29"/>
  <sheetViews>
    <sheetView showGridLines="0" showZeros="0" workbookViewId="0">
      <selection activeCell="E34" sqref="E34"/>
    </sheetView>
  </sheetViews>
  <sheetFormatPr baseColWidth="10" defaultColWidth="6.6640625" defaultRowHeight="13"/>
  <cols>
    <col min="1" max="1" width="35.6640625" style="14" customWidth="1"/>
    <col min="2" max="4" width="15.6640625" style="14" customWidth="1"/>
    <col min="5" max="6" width="9" style="14" customWidth="1"/>
    <col min="7" max="10" width="6" style="14" customWidth="1"/>
    <col min="11" max="11" width="9" style="14" customWidth="1"/>
    <col min="12" max="12" width="6.1640625" style="14" customWidth="1"/>
    <col min="13" max="49" width="9" style="14" customWidth="1"/>
    <col min="50" max="16384" width="6.6640625" style="14"/>
  </cols>
  <sheetData>
    <row r="1" spans="1:49" ht="19.5" customHeight="1">
      <c r="A1" s="13" t="s">
        <v>563</v>
      </c>
    </row>
    <row r="2" spans="1:49" ht="26.25" customHeight="1">
      <c r="A2" s="667" t="s">
        <v>202</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row>
    <row r="3" spans="1:49" ht="19.5" customHeight="1" thickBot="1">
      <c r="A3" s="16"/>
      <c r="B3" s="17"/>
      <c r="C3" s="16" t="s">
        <v>0</v>
      </c>
      <c r="D3" s="18" t="s">
        <v>1</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s="13" customFormat="1" ht="50" customHeight="1">
      <c r="A4" s="58" t="s">
        <v>91</v>
      </c>
      <c r="B4" s="59" t="s">
        <v>42</v>
      </c>
      <c r="C4" s="59" t="s">
        <v>44</v>
      </c>
      <c r="D4" s="60" t="s">
        <v>163</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7"/>
    </row>
    <row r="5" spans="1:49" s="1" customFormat="1" ht="25" customHeight="1">
      <c r="A5" s="82" t="s">
        <v>602</v>
      </c>
      <c r="B5" s="320">
        <f>B6+B22</f>
        <v>540978</v>
      </c>
      <c r="C5" s="320">
        <f>C6+C22</f>
        <v>513528</v>
      </c>
      <c r="D5" s="321">
        <f>C5/B5*100</f>
        <v>94.925856504331037</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5" customHeight="1">
      <c r="A6" s="83" t="s">
        <v>3</v>
      </c>
      <c r="B6" s="312">
        <f>SUM(B7:B21)</f>
        <v>413326</v>
      </c>
      <c r="C6" s="312">
        <f>SUM(C7:C21)</f>
        <v>391932</v>
      </c>
      <c r="D6" s="313">
        <f t="shared" ref="D6:D29" si="0">C6/B6*100</f>
        <v>94.82394042474948</v>
      </c>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2" customFormat="1" ht="25" customHeight="1">
      <c r="A7" s="84" t="s">
        <v>27</v>
      </c>
      <c r="B7" s="311">
        <v>72848</v>
      </c>
      <c r="C7" s="311">
        <v>72843</v>
      </c>
      <c r="D7" s="314">
        <f t="shared" si="0"/>
        <v>99.993136393586639</v>
      </c>
    </row>
    <row r="8" spans="1:49" s="2" customFormat="1" ht="25" customHeight="1">
      <c r="A8" s="84" t="s">
        <v>28</v>
      </c>
      <c r="B8" s="311">
        <v>38365</v>
      </c>
      <c r="C8" s="311">
        <v>43356</v>
      </c>
      <c r="D8" s="314">
        <f t="shared" si="0"/>
        <v>113.00925322559625</v>
      </c>
    </row>
    <row r="9" spans="1:49" s="2" customFormat="1" ht="25" customHeight="1">
      <c r="A9" s="84" t="s">
        <v>29</v>
      </c>
      <c r="B9" s="311">
        <v>6882</v>
      </c>
      <c r="C9" s="311">
        <v>8575</v>
      </c>
      <c r="D9" s="314">
        <f t="shared" si="0"/>
        <v>124.60040685847137</v>
      </c>
    </row>
    <row r="10" spans="1:49" s="2" customFormat="1" ht="25" customHeight="1">
      <c r="A10" s="84" t="s">
        <v>593</v>
      </c>
      <c r="B10" s="311">
        <v>4878</v>
      </c>
      <c r="C10" s="311">
        <v>5638</v>
      </c>
      <c r="D10" s="314">
        <f t="shared" si="0"/>
        <v>115.58015580155802</v>
      </c>
    </row>
    <row r="11" spans="1:49" s="2" customFormat="1" ht="25" customHeight="1">
      <c r="A11" s="84" t="s">
        <v>30</v>
      </c>
      <c r="B11" s="311">
        <v>12699</v>
      </c>
      <c r="C11" s="311">
        <v>12849</v>
      </c>
      <c r="D11" s="314">
        <f t="shared" si="0"/>
        <v>101.18119536971415</v>
      </c>
    </row>
    <row r="12" spans="1:49" s="2" customFormat="1" ht="25" customHeight="1">
      <c r="A12" s="84" t="s">
        <v>31</v>
      </c>
      <c r="B12" s="311">
        <v>17632</v>
      </c>
      <c r="C12" s="311">
        <v>11444</v>
      </c>
      <c r="D12" s="314">
        <f t="shared" si="0"/>
        <v>64.904718693284934</v>
      </c>
    </row>
    <row r="13" spans="1:49" s="2" customFormat="1" ht="25" customHeight="1">
      <c r="A13" s="84" t="s">
        <v>32</v>
      </c>
      <c r="B13" s="311">
        <v>9343</v>
      </c>
      <c r="C13" s="311">
        <v>10628</v>
      </c>
      <c r="D13" s="314">
        <f t="shared" si="0"/>
        <v>113.7536123300867</v>
      </c>
    </row>
    <row r="14" spans="1:49" s="2" customFormat="1" ht="25" customHeight="1">
      <c r="A14" s="84" t="s">
        <v>33</v>
      </c>
      <c r="B14" s="311">
        <v>39667</v>
      </c>
      <c r="C14" s="311">
        <v>33344</v>
      </c>
      <c r="D14" s="314">
        <f t="shared" si="0"/>
        <v>84.059797816825068</v>
      </c>
    </row>
    <row r="15" spans="1:49" s="2" customFormat="1" ht="25" customHeight="1">
      <c r="A15" s="84" t="s">
        <v>595</v>
      </c>
      <c r="B15" s="311">
        <v>73211</v>
      </c>
      <c r="C15" s="311">
        <v>51991</v>
      </c>
      <c r="D15" s="314">
        <f t="shared" si="0"/>
        <v>71.015284588381519</v>
      </c>
    </row>
    <row r="16" spans="1:49" s="2" customFormat="1" ht="25" customHeight="1">
      <c r="A16" s="84" t="s">
        <v>597</v>
      </c>
      <c r="B16" s="311">
        <v>25988</v>
      </c>
      <c r="C16" s="311">
        <v>31649</v>
      </c>
      <c r="D16" s="314">
        <f t="shared" si="0"/>
        <v>121.78313067569648</v>
      </c>
    </row>
    <row r="17" spans="1:4" s="2" customFormat="1" ht="25" customHeight="1">
      <c r="A17" s="84" t="s">
        <v>599</v>
      </c>
      <c r="B17" s="311">
        <v>111609</v>
      </c>
      <c r="C17" s="311">
        <v>109370</v>
      </c>
      <c r="D17" s="314">
        <f t="shared" si="0"/>
        <v>97.993889381680688</v>
      </c>
    </row>
    <row r="18" spans="1:4" s="2" customFormat="1" ht="25" customHeight="1">
      <c r="A18" s="84" t="s">
        <v>601</v>
      </c>
      <c r="B18" s="311"/>
      <c r="C18" s="311"/>
      <c r="D18" s="314"/>
    </row>
    <row r="19" spans="1:4" s="2" customFormat="1" ht="25" customHeight="1">
      <c r="A19" s="84" t="s">
        <v>617</v>
      </c>
      <c r="B19" s="311">
        <v>133</v>
      </c>
      <c r="C19" s="311">
        <v>142</v>
      </c>
      <c r="D19" s="314">
        <f t="shared" si="0"/>
        <v>106.76691729323309</v>
      </c>
    </row>
    <row r="20" spans="1:4" s="2" customFormat="1" ht="25" customHeight="1">
      <c r="A20" s="84" t="s">
        <v>34</v>
      </c>
      <c r="B20" s="311"/>
      <c r="C20" s="311"/>
      <c r="D20" s="314"/>
    </row>
    <row r="21" spans="1:4" s="2" customFormat="1" ht="25" customHeight="1">
      <c r="A21" s="84" t="s">
        <v>618</v>
      </c>
      <c r="B21" s="311">
        <v>71</v>
      </c>
      <c r="C21" s="311">
        <v>103</v>
      </c>
      <c r="D21" s="314">
        <f t="shared" si="0"/>
        <v>145.07042253521126</v>
      </c>
    </row>
    <row r="22" spans="1:4" s="2" customFormat="1" ht="25" customHeight="1">
      <c r="A22" s="83" t="s">
        <v>619</v>
      </c>
      <c r="B22" s="312">
        <f>B23+B24+B25+B26+B27+B28+B29</f>
        <v>127652</v>
      </c>
      <c r="C22" s="322">
        <f>C23+C24+C25+C26+C27+C28+C29</f>
        <v>121596</v>
      </c>
      <c r="D22" s="313">
        <f t="shared" si="0"/>
        <v>95.255851847209598</v>
      </c>
    </row>
    <row r="23" spans="1:4" s="2" customFormat="1" ht="25" customHeight="1">
      <c r="A23" s="84" t="s">
        <v>620</v>
      </c>
      <c r="B23" s="311">
        <v>12822</v>
      </c>
      <c r="C23" s="311">
        <v>13085</v>
      </c>
      <c r="D23" s="314">
        <f t="shared" si="0"/>
        <v>102.05116206520044</v>
      </c>
    </row>
    <row r="24" spans="1:4" s="2" customFormat="1" ht="25" customHeight="1">
      <c r="A24" s="84" t="s">
        <v>621</v>
      </c>
      <c r="B24" s="311">
        <v>5480</v>
      </c>
      <c r="C24" s="311">
        <v>3247</v>
      </c>
      <c r="D24" s="314">
        <f t="shared" si="0"/>
        <v>59.251824817518248</v>
      </c>
    </row>
    <row r="25" spans="1:4" ht="25" customHeight="1">
      <c r="A25" s="84" t="s">
        <v>622</v>
      </c>
      <c r="B25" s="311">
        <v>10985</v>
      </c>
      <c r="C25" s="311">
        <v>12955</v>
      </c>
      <c r="D25" s="314">
        <f t="shared" si="0"/>
        <v>117.93354574419664</v>
      </c>
    </row>
    <row r="26" spans="1:4" ht="25" customHeight="1">
      <c r="A26" s="84" t="s">
        <v>623</v>
      </c>
      <c r="B26" s="311">
        <v>97369</v>
      </c>
      <c r="C26" s="311">
        <v>91738</v>
      </c>
      <c r="D26" s="314">
        <f t="shared" si="0"/>
        <v>94.216845197136664</v>
      </c>
    </row>
    <row r="27" spans="1:4" ht="25" customHeight="1">
      <c r="A27" s="84" t="s">
        <v>624</v>
      </c>
      <c r="B27" s="311"/>
      <c r="C27" s="311"/>
      <c r="D27" s="314"/>
    </row>
    <row r="28" spans="1:4" ht="25" customHeight="1">
      <c r="A28" s="84" t="s">
        <v>625</v>
      </c>
      <c r="B28" s="311">
        <v>496</v>
      </c>
      <c r="C28" s="311">
        <v>571</v>
      </c>
      <c r="D28" s="314">
        <f t="shared" si="0"/>
        <v>115.12096774193547</v>
      </c>
    </row>
    <row r="29" spans="1:4" ht="25" customHeight="1">
      <c r="A29" s="84" t="s">
        <v>626</v>
      </c>
      <c r="B29" s="311">
        <v>500</v>
      </c>
      <c r="C29" s="311"/>
      <c r="D29" s="314">
        <f t="shared" si="0"/>
        <v>0</v>
      </c>
    </row>
  </sheetData>
  <sheetProtection formatCells="0" formatColumns="0" formatRows="0"/>
  <mergeCells count="1">
    <mergeCell ref="A2:D2"/>
  </mergeCells>
  <phoneticPr fontId="6" type="noConversion"/>
  <printOptions horizontalCentered="1"/>
  <pageMargins left="0.70833333333333304" right="0.70833333333333304" top="0.55069444444444404" bottom="0.35416666666666702" header="0.31458333333333299" footer="0.31458333333333299"/>
  <pageSetup paperSize="9" fitToHeight="0"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WVL14"/>
  <sheetViews>
    <sheetView showGridLines="0" showZeros="0" workbookViewId="0">
      <selection activeCell="F8" sqref="F8"/>
    </sheetView>
  </sheetViews>
  <sheetFormatPr baseColWidth="10" defaultColWidth="9.1640625" defaultRowHeight="15"/>
  <cols>
    <col min="1" max="1" width="30.83203125" style="32" customWidth="1"/>
    <col min="2" max="2" width="15.6640625" style="32" customWidth="1"/>
    <col min="3" max="3" width="15.6640625" style="560" customWidth="1"/>
    <col min="4" max="4" width="15.6640625" style="32" customWidth="1"/>
    <col min="5" max="247" width="9.1640625" style="32"/>
    <col min="248" max="248" width="30.1640625" style="32" customWidth="1"/>
    <col min="249" max="251" width="16.6640625" style="32" customWidth="1"/>
    <col min="252" max="252" width="30.1640625" style="32" customWidth="1"/>
    <col min="253" max="255" width="18" style="32" customWidth="1"/>
    <col min="256" max="260" width="9.1640625" style="32" hidden="1" customWidth="1"/>
    <col min="261" max="503" width="9.1640625" style="32"/>
    <col min="504" max="504" width="30.1640625" style="32" customWidth="1"/>
    <col min="505" max="507" width="16.6640625" style="32" customWidth="1"/>
    <col min="508" max="508" width="30.1640625" style="32" customWidth="1"/>
    <col min="509" max="511" width="18" style="32" customWidth="1"/>
    <col min="512" max="516" width="9.1640625" style="32" hidden="1" customWidth="1"/>
    <col min="517" max="759" width="9.1640625" style="32"/>
    <col min="760" max="760" width="30.1640625" style="32" customWidth="1"/>
    <col min="761" max="763" width="16.6640625" style="32" customWidth="1"/>
    <col min="764" max="764" width="30.1640625" style="32" customWidth="1"/>
    <col min="765" max="767" width="18" style="32" customWidth="1"/>
    <col min="768" max="772" width="9.1640625" style="32" hidden="1" customWidth="1"/>
    <col min="773" max="1015" width="9.1640625" style="32"/>
    <col min="1016" max="1016" width="30.1640625" style="32" customWidth="1"/>
    <col min="1017" max="1019" width="16.6640625" style="32" customWidth="1"/>
    <col min="1020" max="1020" width="30.1640625" style="32" customWidth="1"/>
    <col min="1021" max="1023" width="18" style="32" customWidth="1"/>
    <col min="1024" max="1028" width="9.1640625" style="32" hidden="1" customWidth="1"/>
    <col min="1029" max="1271" width="9.1640625" style="32"/>
    <col min="1272" max="1272" width="30.1640625" style="32" customWidth="1"/>
    <col min="1273" max="1275" width="16.6640625" style="32" customWidth="1"/>
    <col min="1276" max="1276" width="30.1640625" style="32" customWidth="1"/>
    <col min="1277" max="1279" width="18" style="32" customWidth="1"/>
    <col min="1280" max="1284" width="9.1640625" style="32" hidden="1" customWidth="1"/>
    <col min="1285" max="1527" width="9.1640625" style="32"/>
    <col min="1528" max="1528" width="30.1640625" style="32" customWidth="1"/>
    <col min="1529" max="1531" width="16.6640625" style="32" customWidth="1"/>
    <col min="1532" max="1532" width="30.1640625" style="32" customWidth="1"/>
    <col min="1533" max="1535" width="18" style="32" customWidth="1"/>
    <col min="1536" max="1540" width="9.1640625" style="32" hidden="1" customWidth="1"/>
    <col min="1541" max="1783" width="9.1640625" style="32"/>
    <col min="1784" max="1784" width="30.1640625" style="32" customWidth="1"/>
    <col min="1785" max="1787" width="16.6640625" style="32" customWidth="1"/>
    <col min="1788" max="1788" width="30.1640625" style="32" customWidth="1"/>
    <col min="1789" max="1791" width="18" style="32" customWidth="1"/>
    <col min="1792" max="1796" width="9.1640625" style="32" hidden="1" customWidth="1"/>
    <col min="1797" max="2039" width="9.1640625" style="32"/>
    <col min="2040" max="2040" width="30.1640625" style="32" customWidth="1"/>
    <col min="2041" max="2043" width="16.6640625" style="32" customWidth="1"/>
    <col min="2044" max="2044" width="30.1640625" style="32" customWidth="1"/>
    <col min="2045" max="2047" width="18" style="32" customWidth="1"/>
    <col min="2048" max="2052" width="9.1640625" style="32" hidden="1" customWidth="1"/>
    <col min="2053" max="2295" width="9.1640625" style="32"/>
    <col min="2296" max="2296" width="30.1640625" style="32" customWidth="1"/>
    <col min="2297" max="2299" width="16.6640625" style="32" customWidth="1"/>
    <col min="2300" max="2300" width="30.1640625" style="32" customWidth="1"/>
    <col min="2301" max="2303" width="18" style="32" customWidth="1"/>
    <col min="2304" max="2308" width="9.1640625" style="32" hidden="1" customWidth="1"/>
    <col min="2309" max="2551" width="9.1640625" style="32"/>
    <col min="2552" max="2552" width="30.1640625" style="32" customWidth="1"/>
    <col min="2553" max="2555" width="16.6640625" style="32" customWidth="1"/>
    <col min="2556" max="2556" width="30.1640625" style="32" customWidth="1"/>
    <col min="2557" max="2559" width="18" style="32" customWidth="1"/>
    <col min="2560" max="2564" width="9.1640625" style="32" hidden="1" customWidth="1"/>
    <col min="2565" max="2807" width="9.1640625" style="32"/>
    <col min="2808" max="2808" width="30.1640625" style="32" customWidth="1"/>
    <col min="2809" max="2811" width="16.6640625" style="32" customWidth="1"/>
    <col min="2812" max="2812" width="30.1640625" style="32" customWidth="1"/>
    <col min="2813" max="2815" width="18" style="32" customWidth="1"/>
    <col min="2816" max="2820" width="9.1640625" style="32" hidden="1" customWidth="1"/>
    <col min="2821" max="3063" width="9.1640625" style="32"/>
    <col min="3064" max="3064" width="30.1640625" style="32" customWidth="1"/>
    <col min="3065" max="3067" width="16.6640625" style="32" customWidth="1"/>
    <col min="3068" max="3068" width="30.1640625" style="32" customWidth="1"/>
    <col min="3069" max="3071" width="18" style="32" customWidth="1"/>
    <col min="3072" max="3076" width="9.1640625" style="32" hidden="1" customWidth="1"/>
    <col min="3077" max="3319" width="9.1640625" style="32"/>
    <col min="3320" max="3320" width="30.1640625" style="32" customWidth="1"/>
    <col min="3321" max="3323" width="16.6640625" style="32" customWidth="1"/>
    <col min="3324" max="3324" width="30.1640625" style="32" customWidth="1"/>
    <col min="3325" max="3327" width="18" style="32" customWidth="1"/>
    <col min="3328" max="3332" width="9.1640625" style="32" hidden="1" customWidth="1"/>
    <col min="3333" max="3575" width="9.1640625" style="32"/>
    <col min="3576" max="3576" width="30.1640625" style="32" customWidth="1"/>
    <col min="3577" max="3579" width="16.6640625" style="32" customWidth="1"/>
    <col min="3580" max="3580" width="30.1640625" style="32" customWidth="1"/>
    <col min="3581" max="3583" width="18" style="32" customWidth="1"/>
    <col min="3584" max="3588" width="9.1640625" style="32" hidden="1" customWidth="1"/>
    <col min="3589" max="3831" width="9.1640625" style="32"/>
    <col min="3832" max="3832" width="30.1640625" style="32" customWidth="1"/>
    <col min="3833" max="3835" width="16.6640625" style="32" customWidth="1"/>
    <col min="3836" max="3836" width="30.1640625" style="32" customWidth="1"/>
    <col min="3837" max="3839" width="18" style="32" customWidth="1"/>
    <col min="3840" max="3844" width="9.1640625" style="32" hidden="1" customWidth="1"/>
    <col min="3845" max="4087" width="9.1640625" style="32"/>
    <col min="4088" max="4088" width="30.1640625" style="32" customWidth="1"/>
    <col min="4089" max="4091" width="16.6640625" style="32" customWidth="1"/>
    <col min="4092" max="4092" width="30.1640625" style="32" customWidth="1"/>
    <col min="4093" max="4095" width="18" style="32" customWidth="1"/>
    <col min="4096" max="4100" width="9.1640625" style="32" hidden="1" customWidth="1"/>
    <col min="4101" max="4343" width="9.1640625" style="32"/>
    <col min="4344" max="4344" width="30.1640625" style="32" customWidth="1"/>
    <col min="4345" max="4347" width="16.6640625" style="32" customWidth="1"/>
    <col min="4348" max="4348" width="30.1640625" style="32" customWidth="1"/>
    <col min="4349" max="4351" width="18" style="32" customWidth="1"/>
    <col min="4352" max="4356" width="9.1640625" style="32" hidden="1" customWidth="1"/>
    <col min="4357" max="4599" width="9.1640625" style="32"/>
    <col min="4600" max="4600" width="30.1640625" style="32" customWidth="1"/>
    <col min="4601" max="4603" width="16.6640625" style="32" customWidth="1"/>
    <col min="4604" max="4604" width="30.1640625" style="32" customWidth="1"/>
    <col min="4605" max="4607" width="18" style="32" customWidth="1"/>
    <col min="4608" max="4612" width="9.1640625" style="32" hidden="1" customWidth="1"/>
    <col min="4613" max="4855" width="9.1640625" style="32"/>
    <col min="4856" max="4856" width="30.1640625" style="32" customWidth="1"/>
    <col min="4857" max="4859" width="16.6640625" style="32" customWidth="1"/>
    <col min="4860" max="4860" width="30.1640625" style="32" customWidth="1"/>
    <col min="4861" max="4863" width="18" style="32" customWidth="1"/>
    <col min="4864" max="4868" width="9.1640625" style="32" hidden="1" customWidth="1"/>
    <col min="4869" max="5111" width="9.1640625" style="32"/>
    <col min="5112" max="5112" width="30.1640625" style="32" customWidth="1"/>
    <col min="5113" max="5115" width="16.6640625" style="32" customWidth="1"/>
    <col min="5116" max="5116" width="30.1640625" style="32" customWidth="1"/>
    <col min="5117" max="5119" width="18" style="32" customWidth="1"/>
    <col min="5120" max="5124" width="9.1640625" style="32" hidden="1" customWidth="1"/>
    <col min="5125" max="5367" width="9.1640625" style="32"/>
    <col min="5368" max="5368" width="30.1640625" style="32" customWidth="1"/>
    <col min="5369" max="5371" width="16.6640625" style="32" customWidth="1"/>
    <col min="5372" max="5372" width="30.1640625" style="32" customWidth="1"/>
    <col min="5373" max="5375" width="18" style="32" customWidth="1"/>
    <col min="5376" max="5380" width="9.1640625" style="32" hidden="1" customWidth="1"/>
    <col min="5381" max="5623" width="9.1640625" style="32"/>
    <col min="5624" max="5624" width="30.1640625" style="32" customWidth="1"/>
    <col min="5625" max="5627" width="16.6640625" style="32" customWidth="1"/>
    <col min="5628" max="5628" width="30.1640625" style="32" customWidth="1"/>
    <col min="5629" max="5631" width="18" style="32" customWidth="1"/>
    <col min="5632" max="5636" width="9.1640625" style="32" hidden="1" customWidth="1"/>
    <col min="5637" max="5879" width="9.1640625" style="32"/>
    <col min="5880" max="5880" width="30.1640625" style="32" customWidth="1"/>
    <col min="5881" max="5883" width="16.6640625" style="32" customWidth="1"/>
    <col min="5884" max="5884" width="30.1640625" style="32" customWidth="1"/>
    <col min="5885" max="5887" width="18" style="32" customWidth="1"/>
    <col min="5888" max="5892" width="9.1640625" style="32" hidden="1" customWidth="1"/>
    <col min="5893" max="6135" width="9.1640625" style="32"/>
    <col min="6136" max="6136" width="30.1640625" style="32" customWidth="1"/>
    <col min="6137" max="6139" width="16.6640625" style="32" customWidth="1"/>
    <col min="6140" max="6140" width="30.1640625" style="32" customWidth="1"/>
    <col min="6141" max="6143" width="18" style="32" customWidth="1"/>
    <col min="6144" max="6148" width="9.1640625" style="32" hidden="1" customWidth="1"/>
    <col min="6149" max="6391" width="9.1640625" style="32"/>
    <col min="6392" max="6392" width="30.1640625" style="32" customWidth="1"/>
    <col min="6393" max="6395" width="16.6640625" style="32" customWidth="1"/>
    <col min="6396" max="6396" width="30.1640625" style="32" customWidth="1"/>
    <col min="6397" max="6399" width="18" style="32" customWidth="1"/>
    <col min="6400" max="6404" width="9.1640625" style="32" hidden="1" customWidth="1"/>
    <col min="6405" max="6647" width="9.1640625" style="32"/>
    <col min="6648" max="6648" width="30.1640625" style="32" customWidth="1"/>
    <col min="6649" max="6651" width="16.6640625" style="32" customWidth="1"/>
    <col min="6652" max="6652" width="30.1640625" style="32" customWidth="1"/>
    <col min="6653" max="6655" width="18" style="32" customWidth="1"/>
    <col min="6656" max="6660" width="9.1640625" style="32" hidden="1" customWidth="1"/>
    <col min="6661" max="6903" width="9.1640625" style="32"/>
    <col min="6904" max="6904" width="30.1640625" style="32" customWidth="1"/>
    <col min="6905" max="6907" width="16.6640625" style="32" customWidth="1"/>
    <col min="6908" max="6908" width="30.1640625" style="32" customWidth="1"/>
    <col min="6909" max="6911" width="18" style="32" customWidth="1"/>
    <col min="6912" max="6916" width="9.1640625" style="32" hidden="1" customWidth="1"/>
    <col min="6917" max="7159" width="9.1640625" style="32"/>
    <col min="7160" max="7160" width="30.1640625" style="32" customWidth="1"/>
    <col min="7161" max="7163" width="16.6640625" style="32" customWidth="1"/>
    <col min="7164" max="7164" width="30.1640625" style="32" customWidth="1"/>
    <col min="7165" max="7167" width="18" style="32" customWidth="1"/>
    <col min="7168" max="7172" width="9.1640625" style="32" hidden="1" customWidth="1"/>
    <col min="7173" max="7415" width="9.1640625" style="32"/>
    <col min="7416" max="7416" width="30.1640625" style="32" customWidth="1"/>
    <col min="7417" max="7419" width="16.6640625" style="32" customWidth="1"/>
    <col min="7420" max="7420" width="30.1640625" style="32" customWidth="1"/>
    <col min="7421" max="7423" width="18" style="32" customWidth="1"/>
    <col min="7424" max="7428" width="9.1640625" style="32" hidden="1" customWidth="1"/>
    <col min="7429" max="7671" width="9.1640625" style="32"/>
    <col min="7672" max="7672" width="30.1640625" style="32" customWidth="1"/>
    <col min="7673" max="7675" width="16.6640625" style="32" customWidth="1"/>
    <col min="7676" max="7676" width="30.1640625" style="32" customWidth="1"/>
    <col min="7677" max="7679" width="18" style="32" customWidth="1"/>
    <col min="7680" max="7684" width="9.1640625" style="32" hidden="1" customWidth="1"/>
    <col min="7685" max="7927" width="9.1640625" style="32"/>
    <col min="7928" max="7928" width="30.1640625" style="32" customWidth="1"/>
    <col min="7929" max="7931" width="16.6640625" style="32" customWidth="1"/>
    <col min="7932" max="7932" width="30.1640625" style="32" customWidth="1"/>
    <col min="7933" max="7935" width="18" style="32" customWidth="1"/>
    <col min="7936" max="7940" width="9.1640625" style="32" hidden="1" customWidth="1"/>
    <col min="7941" max="8183" width="9.1640625" style="32"/>
    <col min="8184" max="8184" width="30.1640625" style="32" customWidth="1"/>
    <col min="8185" max="8187" width="16.6640625" style="32" customWidth="1"/>
    <col min="8188" max="8188" width="30.1640625" style="32" customWidth="1"/>
    <col min="8189" max="8191" width="18" style="32" customWidth="1"/>
    <col min="8192" max="8196" width="9.1640625" style="32" hidden="1" customWidth="1"/>
    <col min="8197" max="8439" width="9.1640625" style="32"/>
    <col min="8440" max="8440" width="30.1640625" style="32" customWidth="1"/>
    <col min="8441" max="8443" width="16.6640625" style="32" customWidth="1"/>
    <col min="8444" max="8444" width="30.1640625" style="32" customWidth="1"/>
    <col min="8445" max="8447" width="18" style="32" customWidth="1"/>
    <col min="8448" max="8452" width="9.1640625" style="32" hidden="1" customWidth="1"/>
    <col min="8453" max="8695" width="9.1640625" style="32"/>
    <col min="8696" max="8696" width="30.1640625" style="32" customWidth="1"/>
    <col min="8697" max="8699" width="16.6640625" style="32" customWidth="1"/>
    <col min="8700" max="8700" width="30.1640625" style="32" customWidth="1"/>
    <col min="8701" max="8703" width="18" style="32" customWidth="1"/>
    <col min="8704" max="8708" width="9.1640625" style="32" hidden="1" customWidth="1"/>
    <col min="8709" max="8951" width="9.1640625" style="32"/>
    <col min="8952" max="8952" width="30.1640625" style="32" customWidth="1"/>
    <col min="8953" max="8955" width="16.6640625" style="32" customWidth="1"/>
    <col min="8956" max="8956" width="30.1640625" style="32" customWidth="1"/>
    <col min="8957" max="8959" width="18" style="32" customWidth="1"/>
    <col min="8960" max="8964" width="9.1640625" style="32" hidden="1" customWidth="1"/>
    <col min="8965" max="9207" width="9.1640625" style="32"/>
    <col min="9208" max="9208" width="30.1640625" style="32" customWidth="1"/>
    <col min="9209" max="9211" width="16.6640625" style="32" customWidth="1"/>
    <col min="9212" max="9212" width="30.1640625" style="32" customWidth="1"/>
    <col min="9213" max="9215" width="18" style="32" customWidth="1"/>
    <col min="9216" max="9220" width="9.1640625" style="32" hidden="1" customWidth="1"/>
    <col min="9221" max="9463" width="9.1640625" style="32"/>
    <col min="9464" max="9464" width="30.1640625" style="32" customWidth="1"/>
    <col min="9465" max="9467" width="16.6640625" style="32" customWidth="1"/>
    <col min="9468" max="9468" width="30.1640625" style="32" customWidth="1"/>
    <col min="9469" max="9471" width="18" style="32" customWidth="1"/>
    <col min="9472" max="9476" width="9.1640625" style="32" hidden="1" customWidth="1"/>
    <col min="9477" max="9719" width="9.1640625" style="32"/>
    <col min="9720" max="9720" width="30.1640625" style="32" customWidth="1"/>
    <col min="9721" max="9723" width="16.6640625" style="32" customWidth="1"/>
    <col min="9724" max="9724" width="30.1640625" style="32" customWidth="1"/>
    <col min="9725" max="9727" width="18" style="32" customWidth="1"/>
    <col min="9728" max="9732" width="9.1640625" style="32" hidden="1" customWidth="1"/>
    <col min="9733" max="9975" width="9.1640625" style="32"/>
    <col min="9976" max="9976" width="30.1640625" style="32" customWidth="1"/>
    <col min="9977" max="9979" width="16.6640625" style="32" customWidth="1"/>
    <col min="9980" max="9980" width="30.1640625" style="32" customWidth="1"/>
    <col min="9981" max="9983" width="18" style="32" customWidth="1"/>
    <col min="9984" max="9988" width="9.1640625" style="32" hidden="1" customWidth="1"/>
    <col min="9989" max="10231" width="9.1640625" style="32"/>
    <col min="10232" max="10232" width="30.1640625" style="32" customWidth="1"/>
    <col min="10233" max="10235" width="16.6640625" style="32" customWidth="1"/>
    <col min="10236" max="10236" width="30.1640625" style="32" customWidth="1"/>
    <col min="10237" max="10239" width="18" style="32" customWidth="1"/>
    <col min="10240" max="10244" width="9.1640625" style="32" hidden="1" customWidth="1"/>
    <col min="10245" max="10487" width="9.1640625" style="32"/>
    <col min="10488" max="10488" width="30.1640625" style="32" customWidth="1"/>
    <col min="10489" max="10491" width="16.6640625" style="32" customWidth="1"/>
    <col min="10492" max="10492" width="30.1640625" style="32" customWidth="1"/>
    <col min="10493" max="10495" width="18" style="32" customWidth="1"/>
    <col min="10496" max="10500" width="9.1640625" style="32" hidden="1" customWidth="1"/>
    <col min="10501" max="10743" width="9.1640625" style="32"/>
    <col min="10744" max="10744" width="30.1640625" style="32" customWidth="1"/>
    <col min="10745" max="10747" width="16.6640625" style="32" customWidth="1"/>
    <col min="10748" max="10748" width="30.1640625" style="32" customWidth="1"/>
    <col min="10749" max="10751" width="18" style="32" customWidth="1"/>
    <col min="10752" max="10756" width="9.1640625" style="32" hidden="1" customWidth="1"/>
    <col min="10757" max="10999" width="9.1640625" style="32"/>
    <col min="11000" max="11000" width="30.1640625" style="32" customWidth="1"/>
    <col min="11001" max="11003" width="16.6640625" style="32" customWidth="1"/>
    <col min="11004" max="11004" width="30.1640625" style="32" customWidth="1"/>
    <col min="11005" max="11007" width="18" style="32" customWidth="1"/>
    <col min="11008" max="11012" width="9.1640625" style="32" hidden="1" customWidth="1"/>
    <col min="11013" max="11255" width="9.1640625" style="32"/>
    <col min="11256" max="11256" width="30.1640625" style="32" customWidth="1"/>
    <col min="11257" max="11259" width="16.6640625" style="32" customWidth="1"/>
    <col min="11260" max="11260" width="30.1640625" style="32" customWidth="1"/>
    <col min="11261" max="11263" width="18" style="32" customWidth="1"/>
    <col min="11264" max="11268" width="9.1640625" style="32" hidden="1" customWidth="1"/>
    <col min="11269" max="11511" width="9.1640625" style="32"/>
    <col min="11512" max="11512" width="30.1640625" style="32" customWidth="1"/>
    <col min="11513" max="11515" width="16.6640625" style="32" customWidth="1"/>
    <col min="11516" max="11516" width="30.1640625" style="32" customWidth="1"/>
    <col min="11517" max="11519" width="18" style="32" customWidth="1"/>
    <col min="11520" max="11524" width="9.1640625" style="32" hidden="1" customWidth="1"/>
    <col min="11525" max="11767" width="9.1640625" style="32"/>
    <col min="11768" max="11768" width="30.1640625" style="32" customWidth="1"/>
    <col min="11769" max="11771" width="16.6640625" style="32" customWidth="1"/>
    <col min="11772" max="11772" width="30.1640625" style="32" customWidth="1"/>
    <col min="11773" max="11775" width="18" style="32" customWidth="1"/>
    <col min="11776" max="11780" width="9.1640625" style="32" hidden="1" customWidth="1"/>
    <col min="11781" max="12023" width="9.1640625" style="32"/>
    <col min="12024" max="12024" width="30.1640625" style="32" customWidth="1"/>
    <col min="12025" max="12027" width="16.6640625" style="32" customWidth="1"/>
    <col min="12028" max="12028" width="30.1640625" style="32" customWidth="1"/>
    <col min="12029" max="12031" width="18" style="32" customWidth="1"/>
    <col min="12032" max="12036" width="9.1640625" style="32" hidden="1" customWidth="1"/>
    <col min="12037" max="12279" width="9.1640625" style="32"/>
    <col min="12280" max="12280" width="30.1640625" style="32" customWidth="1"/>
    <col min="12281" max="12283" width="16.6640625" style="32" customWidth="1"/>
    <col min="12284" max="12284" width="30.1640625" style="32" customWidth="1"/>
    <col min="12285" max="12287" width="18" style="32" customWidth="1"/>
    <col min="12288" max="12292" width="9.1640625" style="32" hidden="1" customWidth="1"/>
    <col min="12293" max="12535" width="9.1640625" style="32"/>
    <col min="12536" max="12536" width="30.1640625" style="32" customWidth="1"/>
    <col min="12537" max="12539" width="16.6640625" style="32" customWidth="1"/>
    <col min="12540" max="12540" width="30.1640625" style="32" customWidth="1"/>
    <col min="12541" max="12543" width="18" style="32" customWidth="1"/>
    <col min="12544" max="12548" width="9.1640625" style="32" hidden="1" customWidth="1"/>
    <col min="12549" max="12791" width="9.1640625" style="32"/>
    <col min="12792" max="12792" width="30.1640625" style="32" customWidth="1"/>
    <col min="12793" max="12795" width="16.6640625" style="32" customWidth="1"/>
    <col min="12796" max="12796" width="30.1640625" style="32" customWidth="1"/>
    <col min="12797" max="12799" width="18" style="32" customWidth="1"/>
    <col min="12800" max="12804" width="9.1640625" style="32" hidden="1" customWidth="1"/>
    <col min="12805" max="13047" width="9.1640625" style="32"/>
    <col min="13048" max="13048" width="30.1640625" style="32" customWidth="1"/>
    <col min="13049" max="13051" width="16.6640625" style="32" customWidth="1"/>
    <col min="13052" max="13052" width="30.1640625" style="32" customWidth="1"/>
    <col min="13053" max="13055" width="18" style="32" customWidth="1"/>
    <col min="13056" max="13060" width="9.1640625" style="32" hidden="1" customWidth="1"/>
    <col min="13061" max="13303" width="9.1640625" style="32"/>
    <col min="13304" max="13304" width="30.1640625" style="32" customWidth="1"/>
    <col min="13305" max="13307" width="16.6640625" style="32" customWidth="1"/>
    <col min="13308" max="13308" width="30.1640625" style="32" customWidth="1"/>
    <col min="13309" max="13311" width="18" style="32" customWidth="1"/>
    <col min="13312" max="13316" width="9.1640625" style="32" hidden="1" customWidth="1"/>
    <col min="13317" max="13559" width="9.1640625" style="32"/>
    <col min="13560" max="13560" width="30.1640625" style="32" customWidth="1"/>
    <col min="13561" max="13563" width="16.6640625" style="32" customWidth="1"/>
    <col min="13564" max="13564" width="30.1640625" style="32" customWidth="1"/>
    <col min="13565" max="13567" width="18" style="32" customWidth="1"/>
    <col min="13568" max="13572" width="9.1640625" style="32" hidden="1" customWidth="1"/>
    <col min="13573" max="13815" width="9.1640625" style="32"/>
    <col min="13816" max="13816" width="30.1640625" style="32" customWidth="1"/>
    <col min="13817" max="13819" width="16.6640625" style="32" customWidth="1"/>
    <col min="13820" max="13820" width="30.1640625" style="32" customWidth="1"/>
    <col min="13821" max="13823" width="18" style="32" customWidth="1"/>
    <col min="13824" max="13828" width="9.1640625" style="32" hidden="1" customWidth="1"/>
    <col min="13829" max="14071" width="9.1640625" style="32"/>
    <col min="14072" max="14072" width="30.1640625" style="32" customWidth="1"/>
    <col min="14073" max="14075" width="16.6640625" style="32" customWidth="1"/>
    <col min="14076" max="14076" width="30.1640625" style="32" customWidth="1"/>
    <col min="14077" max="14079" width="18" style="32" customWidth="1"/>
    <col min="14080" max="14084" width="9.1640625" style="32" hidden="1" customWidth="1"/>
    <col min="14085" max="14327" width="9.1640625" style="32"/>
    <col min="14328" max="14328" width="30.1640625" style="32" customWidth="1"/>
    <col min="14329" max="14331" width="16.6640625" style="32" customWidth="1"/>
    <col min="14332" max="14332" width="30.1640625" style="32" customWidth="1"/>
    <col min="14333" max="14335" width="18" style="32" customWidth="1"/>
    <col min="14336" max="14340" width="9.1640625" style="32" hidden="1" customWidth="1"/>
    <col min="14341" max="14583" width="9.1640625" style="32"/>
    <col min="14584" max="14584" width="30.1640625" style="32" customWidth="1"/>
    <col min="14585" max="14587" width="16.6640625" style="32" customWidth="1"/>
    <col min="14588" max="14588" width="30.1640625" style="32" customWidth="1"/>
    <col min="14589" max="14591" width="18" style="32" customWidth="1"/>
    <col min="14592" max="14596" width="9.1640625" style="32" hidden="1" customWidth="1"/>
    <col min="14597" max="14839" width="9.1640625" style="32"/>
    <col min="14840" max="14840" width="30.1640625" style="32" customWidth="1"/>
    <col min="14841" max="14843" width="16.6640625" style="32" customWidth="1"/>
    <col min="14844" max="14844" width="30.1640625" style="32" customWidth="1"/>
    <col min="14845" max="14847" width="18" style="32" customWidth="1"/>
    <col min="14848" max="14852" width="9.1640625" style="32" hidden="1" customWidth="1"/>
    <col min="14853" max="15095" width="9.1640625" style="32"/>
    <col min="15096" max="15096" width="30.1640625" style="32" customWidth="1"/>
    <col min="15097" max="15099" width="16.6640625" style="32" customWidth="1"/>
    <col min="15100" max="15100" width="30.1640625" style="32" customWidth="1"/>
    <col min="15101" max="15103" width="18" style="32" customWidth="1"/>
    <col min="15104" max="15108" width="9.1640625" style="32" hidden="1" customWidth="1"/>
    <col min="15109" max="15351" width="9.1640625" style="32"/>
    <col min="15352" max="15352" width="30.1640625" style="32" customWidth="1"/>
    <col min="15353" max="15355" width="16.6640625" style="32" customWidth="1"/>
    <col min="15356" max="15356" width="30.1640625" style="32" customWidth="1"/>
    <col min="15357" max="15359" width="18" style="32" customWidth="1"/>
    <col min="15360" max="15364" width="9.1640625" style="32" hidden="1" customWidth="1"/>
    <col min="15365" max="15607" width="9.1640625" style="32"/>
    <col min="15608" max="15608" width="30.1640625" style="32" customWidth="1"/>
    <col min="15609" max="15611" width="16.6640625" style="32" customWidth="1"/>
    <col min="15612" max="15612" width="30.1640625" style="32" customWidth="1"/>
    <col min="15613" max="15615" width="18" style="32" customWidth="1"/>
    <col min="15616" max="15620" width="9.1640625" style="32" hidden="1" customWidth="1"/>
    <col min="15621" max="15863" width="9.1640625" style="32"/>
    <col min="15864" max="15864" width="30.1640625" style="32" customWidth="1"/>
    <col min="15865" max="15867" width="16.6640625" style="32" customWidth="1"/>
    <col min="15868" max="15868" width="30.1640625" style="32" customWidth="1"/>
    <col min="15869" max="15871" width="18" style="32" customWidth="1"/>
    <col min="15872" max="15876" width="9.1640625" style="32" hidden="1" customWidth="1"/>
    <col min="15877" max="16119" width="9.1640625" style="32"/>
    <col min="16120" max="16120" width="30.1640625" style="32" customWidth="1"/>
    <col min="16121" max="16123" width="16.6640625" style="32" customWidth="1"/>
    <col min="16124" max="16124" width="30.1640625" style="32" customWidth="1"/>
    <col min="16125" max="16127" width="18" style="32" customWidth="1"/>
    <col min="16128" max="16132" width="9.1640625" style="32" hidden="1" customWidth="1"/>
    <col min="16133" max="16384" width="9.1640625" style="32"/>
  </cols>
  <sheetData>
    <row r="1" spans="1:4" s="28" customFormat="1" ht="19.5" customHeight="1">
      <c r="A1" s="13" t="s">
        <v>1505</v>
      </c>
      <c r="B1" s="27"/>
      <c r="C1" s="558"/>
    </row>
    <row r="2" spans="1:4" s="27" customFormat="1" ht="19">
      <c r="A2" s="665" t="s">
        <v>303</v>
      </c>
      <c r="B2" s="665"/>
      <c r="C2" s="665"/>
      <c r="D2" s="665"/>
    </row>
    <row r="3" spans="1:4" s="29" customFormat="1" ht="19.5" customHeight="1" thickBot="1">
      <c r="A3" s="26"/>
      <c r="B3" s="26"/>
      <c r="C3" s="559"/>
      <c r="D3" s="33" t="s">
        <v>1</v>
      </c>
    </row>
    <row r="4" spans="1:4" s="29" customFormat="1" ht="50" customHeight="1">
      <c r="A4" s="121" t="s">
        <v>50</v>
      </c>
      <c r="B4" s="62" t="s">
        <v>67</v>
      </c>
      <c r="C4" s="482" t="s">
        <v>66</v>
      </c>
      <c r="D4" s="60" t="s">
        <v>168</v>
      </c>
    </row>
    <row r="5" spans="1:4" s="30" customFormat="1" ht="25" customHeight="1">
      <c r="A5" s="520" t="s">
        <v>1557</v>
      </c>
      <c r="B5" s="521">
        <v>536385</v>
      </c>
      <c r="C5" s="562">
        <f>SUM(C6:C12)</f>
        <v>279491</v>
      </c>
      <c r="D5" s="563">
        <f>C5/B5*100</f>
        <v>52.106416100375661</v>
      </c>
    </row>
    <row r="6" spans="1:4" s="30" customFormat="1" ht="25" customHeight="1">
      <c r="A6" s="517" t="s">
        <v>1553</v>
      </c>
      <c r="B6" s="518">
        <v>3572</v>
      </c>
      <c r="C6" s="365"/>
      <c r="D6" s="561">
        <f t="shared" ref="D6:D12" si="0">C6/B6*100</f>
        <v>0</v>
      </c>
    </row>
    <row r="7" spans="1:4" s="30" customFormat="1" ht="25" customHeight="1">
      <c r="A7" s="517" t="s">
        <v>52</v>
      </c>
      <c r="B7" s="518">
        <v>0</v>
      </c>
      <c r="C7" s="365">
        <v>2598</v>
      </c>
      <c r="D7" s="561"/>
    </row>
    <row r="8" spans="1:4" s="30" customFormat="1" ht="25" customHeight="1">
      <c r="A8" s="517" t="s">
        <v>53</v>
      </c>
      <c r="B8" s="518">
        <v>467345</v>
      </c>
      <c r="C8" s="365">
        <v>245447</v>
      </c>
      <c r="D8" s="561">
        <f t="shared" si="0"/>
        <v>52.51944494966245</v>
      </c>
    </row>
    <row r="9" spans="1:4" s="30" customFormat="1" ht="25" customHeight="1">
      <c r="A9" s="517" t="s">
        <v>54</v>
      </c>
      <c r="B9" s="518">
        <v>15820</v>
      </c>
      <c r="C9" s="365">
        <v>24705</v>
      </c>
      <c r="D9" s="561">
        <f t="shared" si="0"/>
        <v>156.16308470290772</v>
      </c>
    </row>
    <row r="10" spans="1:4" s="30" customFormat="1" ht="25" customHeight="1">
      <c r="A10" s="517" t="s">
        <v>55</v>
      </c>
      <c r="B10" s="518"/>
      <c r="C10" s="365"/>
      <c r="D10" s="561"/>
    </row>
    <row r="11" spans="1:4" s="30" customFormat="1" ht="25" customHeight="1">
      <c r="A11" s="517" t="s">
        <v>1558</v>
      </c>
      <c r="B11" s="518">
        <f>26612+9+10000</f>
        <v>36621</v>
      </c>
      <c r="C11" s="365">
        <v>6741</v>
      </c>
      <c r="D11" s="561">
        <f t="shared" si="0"/>
        <v>18.407471123126076</v>
      </c>
    </row>
    <row r="12" spans="1:4" s="31" customFormat="1" ht="25" customHeight="1">
      <c r="A12" s="517" t="s">
        <v>1555</v>
      </c>
      <c r="B12" s="518">
        <v>13028</v>
      </c>
      <c r="C12" s="365"/>
      <c r="D12" s="103">
        <f t="shared" si="0"/>
        <v>0</v>
      </c>
    </row>
    <row r="13" spans="1:4" ht="25" customHeight="1">
      <c r="A13" s="517" t="s">
        <v>1559</v>
      </c>
      <c r="B13" s="518"/>
      <c r="C13" s="365"/>
      <c r="D13" s="105"/>
    </row>
    <row r="14" spans="1:4" ht="25" customHeight="1">
      <c r="A14" s="104"/>
      <c r="B14" s="102"/>
      <c r="C14" s="367"/>
      <c r="D14" s="103"/>
    </row>
  </sheetData>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43"/>
  <sheetViews>
    <sheetView topLeftCell="A22" workbookViewId="0">
      <selection activeCell="E42" sqref="E42"/>
    </sheetView>
  </sheetViews>
  <sheetFormatPr baseColWidth="10" defaultColWidth="9" defaultRowHeight="15"/>
  <cols>
    <col min="1" max="1" width="49" style="289" customWidth="1"/>
    <col min="2" max="2" width="20.5" style="285" customWidth="1"/>
    <col min="3" max="16384" width="9" style="280"/>
  </cols>
  <sheetData>
    <row r="1" spans="1:4" ht="20" customHeight="1">
      <c r="A1" s="668" t="s">
        <v>1506</v>
      </c>
      <c r="B1" s="668"/>
    </row>
    <row r="2" spans="1:4" ht="35.25" customHeight="1">
      <c r="A2" s="676" t="s">
        <v>513</v>
      </c>
      <c r="B2" s="676"/>
      <c r="D2" s="147"/>
    </row>
    <row r="3" spans="1:4" ht="20" customHeight="1" thickBot="1">
      <c r="A3" s="286"/>
      <c r="B3" s="281" t="s">
        <v>391</v>
      </c>
    </row>
    <row r="4" spans="1:4" ht="24" customHeight="1">
      <c r="A4" s="287" t="s">
        <v>505</v>
      </c>
      <c r="B4" s="288" t="s">
        <v>502</v>
      </c>
    </row>
    <row r="5" spans="1:4" ht="21.75" customHeight="1">
      <c r="A5" s="564" t="s">
        <v>1722</v>
      </c>
      <c r="B5" s="565">
        <v>279491</v>
      </c>
    </row>
    <row r="6" spans="1:4" ht="20" customHeight="1">
      <c r="A6" s="566" t="s">
        <v>479</v>
      </c>
      <c r="B6" s="565">
        <v>2598.0746859999999</v>
      </c>
    </row>
    <row r="7" spans="1:4" ht="20" customHeight="1">
      <c r="A7" s="566" t="s">
        <v>1751</v>
      </c>
      <c r="B7" s="565">
        <v>2500.0746859999999</v>
      </c>
    </row>
    <row r="8" spans="1:4" ht="20" customHeight="1">
      <c r="A8" s="566" t="s">
        <v>1188</v>
      </c>
      <c r="B8" s="565">
        <v>30.51</v>
      </c>
    </row>
    <row r="9" spans="1:4" ht="20" customHeight="1">
      <c r="A9" s="566" t="s">
        <v>1189</v>
      </c>
      <c r="B9" s="565">
        <v>1509.5646859999999</v>
      </c>
    </row>
    <row r="10" spans="1:4" ht="20" customHeight="1">
      <c r="A10" s="566" t="s">
        <v>1752</v>
      </c>
      <c r="B10" s="565">
        <v>960</v>
      </c>
    </row>
    <row r="11" spans="1:4" ht="20" customHeight="1">
      <c r="A11" s="566" t="s">
        <v>1753</v>
      </c>
      <c r="B11" s="565">
        <v>98</v>
      </c>
    </row>
    <row r="12" spans="1:4" ht="20" customHeight="1">
      <c r="A12" s="566" t="s">
        <v>1189</v>
      </c>
      <c r="B12" s="565">
        <v>98</v>
      </c>
    </row>
    <row r="13" spans="1:4" ht="20" customHeight="1">
      <c r="A13" s="566" t="s">
        <v>482</v>
      </c>
      <c r="B13" s="565">
        <v>245447</v>
      </c>
    </row>
    <row r="14" spans="1:4" ht="20" customHeight="1">
      <c r="A14" s="566" t="s">
        <v>1754</v>
      </c>
      <c r="B14" s="565">
        <v>221376</v>
      </c>
    </row>
    <row r="15" spans="1:4" ht="20" customHeight="1">
      <c r="A15" s="566" t="s">
        <v>1197</v>
      </c>
      <c r="B15" s="565">
        <v>72756</v>
      </c>
    </row>
    <row r="16" spans="1:4" ht="20" customHeight="1">
      <c r="A16" s="566" t="s">
        <v>1195</v>
      </c>
      <c r="B16" s="565">
        <v>1080.72</v>
      </c>
    </row>
    <row r="17" spans="1:2" ht="16">
      <c r="A17" s="566" t="s">
        <v>1194</v>
      </c>
      <c r="B17" s="565">
        <v>14698.94</v>
      </c>
    </row>
    <row r="18" spans="1:2" ht="16">
      <c r="A18" s="566" t="s">
        <v>1193</v>
      </c>
      <c r="B18" s="565">
        <v>132840</v>
      </c>
    </row>
    <row r="19" spans="1:2" ht="16">
      <c r="A19" s="566" t="s">
        <v>1755</v>
      </c>
      <c r="B19" s="565">
        <v>1841</v>
      </c>
    </row>
    <row r="20" spans="1:2" ht="16">
      <c r="A20" s="566" t="s">
        <v>1756</v>
      </c>
      <c r="B20" s="565">
        <v>1841</v>
      </c>
    </row>
    <row r="21" spans="1:2" ht="16">
      <c r="A21" s="566" t="s">
        <v>1757</v>
      </c>
      <c r="B21" s="565">
        <v>22230.150942</v>
      </c>
    </row>
    <row r="22" spans="1:2" ht="16">
      <c r="A22" s="566" t="s">
        <v>1199</v>
      </c>
      <c r="B22" s="565">
        <v>19003.990441999998</v>
      </c>
    </row>
    <row r="23" spans="1:2" ht="16">
      <c r="A23" s="566" t="s">
        <v>1200</v>
      </c>
      <c r="B23" s="565">
        <v>3200</v>
      </c>
    </row>
    <row r="24" spans="1:2" ht="16">
      <c r="A24" s="566" t="s">
        <v>1201</v>
      </c>
      <c r="B24" s="565">
        <v>26.160499999999999</v>
      </c>
    </row>
    <row r="25" spans="1:2" ht="16">
      <c r="A25" s="566" t="s">
        <v>483</v>
      </c>
      <c r="B25" s="565">
        <v>24705.038734000002</v>
      </c>
    </row>
    <row r="26" spans="1:2" ht="16">
      <c r="A26" s="566" t="s">
        <v>1758</v>
      </c>
      <c r="B26" s="565">
        <v>319.08</v>
      </c>
    </row>
    <row r="27" spans="1:2" ht="16">
      <c r="A27" s="566" t="s">
        <v>1759</v>
      </c>
      <c r="B27" s="565">
        <v>309.08</v>
      </c>
    </row>
    <row r="28" spans="1:2" ht="16">
      <c r="A28" s="566" t="s">
        <v>1189</v>
      </c>
      <c r="B28" s="565">
        <v>10</v>
      </c>
    </row>
    <row r="29" spans="1:2" ht="16">
      <c r="A29" s="566" t="s">
        <v>1760</v>
      </c>
      <c r="B29" s="565">
        <v>244.8108</v>
      </c>
    </row>
    <row r="30" spans="1:2" ht="16">
      <c r="A30" s="566" t="s">
        <v>1189</v>
      </c>
      <c r="B30" s="565">
        <v>158.9308</v>
      </c>
    </row>
    <row r="31" spans="1:2" ht="16">
      <c r="A31" s="566" t="s">
        <v>1204</v>
      </c>
      <c r="B31" s="565">
        <v>55.88</v>
      </c>
    </row>
    <row r="32" spans="1:2" ht="16">
      <c r="A32" s="566" t="s">
        <v>1205</v>
      </c>
      <c r="B32" s="565">
        <v>30</v>
      </c>
    </row>
    <row r="33" spans="1:2" ht="16">
      <c r="A33" s="566" t="s">
        <v>1761</v>
      </c>
      <c r="B33" s="565">
        <v>24141.147934000001</v>
      </c>
    </row>
    <row r="34" spans="1:2" ht="16">
      <c r="A34" s="566" t="s">
        <v>1207</v>
      </c>
      <c r="B34" s="565">
        <v>24141.147934000001</v>
      </c>
    </row>
    <row r="35" spans="1:2" ht="16">
      <c r="A35" s="566" t="s">
        <v>348</v>
      </c>
      <c r="B35" s="565">
        <v>6740.6918839999998</v>
      </c>
    </row>
    <row r="36" spans="1:2" ht="16">
      <c r="A36" s="566" t="s">
        <v>1762</v>
      </c>
      <c r="B36" s="565">
        <v>6740.6918839999998</v>
      </c>
    </row>
    <row r="37" spans="1:2" ht="16">
      <c r="A37" s="566" t="s">
        <v>1218</v>
      </c>
      <c r="B37" s="565">
        <v>391</v>
      </c>
    </row>
    <row r="38" spans="1:2" ht="16">
      <c r="A38" s="566" t="s">
        <v>1216</v>
      </c>
      <c r="B38" s="565">
        <v>1377.042684</v>
      </c>
    </row>
    <row r="39" spans="1:2" ht="16">
      <c r="A39" s="566" t="s">
        <v>1217</v>
      </c>
      <c r="B39" s="565">
        <v>1032.75</v>
      </c>
    </row>
    <row r="40" spans="1:2" ht="16">
      <c r="A40" s="566" t="s">
        <v>1220</v>
      </c>
      <c r="B40" s="565">
        <v>3641</v>
      </c>
    </row>
    <row r="41" spans="1:2" ht="16">
      <c r="A41" s="566" t="s">
        <v>1215</v>
      </c>
      <c r="B41" s="565">
        <v>78.899199999999993</v>
      </c>
    </row>
    <row r="42" spans="1:2" ht="16">
      <c r="A42" s="566" t="s">
        <v>1219</v>
      </c>
      <c r="B42" s="565">
        <v>220</v>
      </c>
    </row>
    <row r="43" spans="1:2" ht="29.25" customHeight="1">
      <c r="A43" s="722" t="s">
        <v>512</v>
      </c>
      <c r="B43" s="722"/>
    </row>
  </sheetData>
  <mergeCells count="3">
    <mergeCell ref="A1:B1"/>
    <mergeCell ref="A2:B2"/>
    <mergeCell ref="A43:B43"/>
  </mergeCells>
  <phoneticPr fontId="6" type="noConversion"/>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D16"/>
  <sheetViews>
    <sheetView workbookViewId="0">
      <selection activeCell="E20" sqref="E20"/>
    </sheetView>
  </sheetViews>
  <sheetFormatPr baseColWidth="10" defaultColWidth="9" defaultRowHeight="15"/>
  <cols>
    <col min="1" max="4" width="22" style="53" customWidth="1"/>
    <col min="5" max="5" width="28.83203125" style="53" customWidth="1"/>
    <col min="6" max="16384" width="9" style="53"/>
  </cols>
  <sheetData>
    <row r="1" spans="1:4" ht="90" customHeight="1">
      <c r="A1" s="671" t="s">
        <v>304</v>
      </c>
      <c r="B1" s="672"/>
      <c r="C1" s="672"/>
      <c r="D1" s="672"/>
    </row>
    <row r="2" spans="1:4">
      <c r="A2" s="694" t="s">
        <v>1767</v>
      </c>
      <c r="B2" s="695"/>
      <c r="C2" s="695"/>
      <c r="D2" s="695"/>
    </row>
    <row r="3" spans="1:4">
      <c r="A3" s="695"/>
      <c r="B3" s="695"/>
      <c r="C3" s="695"/>
      <c r="D3" s="695"/>
    </row>
    <row r="4" spans="1:4">
      <c r="A4" s="695"/>
      <c r="B4" s="695"/>
      <c r="C4" s="695"/>
      <c r="D4" s="695"/>
    </row>
    <row r="5" spans="1:4">
      <c r="A5" s="695"/>
      <c r="B5" s="695"/>
      <c r="C5" s="695"/>
      <c r="D5" s="695"/>
    </row>
    <row r="6" spans="1:4">
      <c r="A6" s="695"/>
      <c r="B6" s="695"/>
      <c r="C6" s="695"/>
      <c r="D6" s="695"/>
    </row>
    <row r="7" spans="1:4">
      <c r="A7" s="695"/>
      <c r="B7" s="695"/>
      <c r="C7" s="695"/>
      <c r="D7" s="695"/>
    </row>
    <row r="8" spans="1:4">
      <c r="A8" s="695"/>
      <c r="B8" s="695"/>
      <c r="C8" s="695"/>
      <c r="D8" s="695"/>
    </row>
    <row r="9" spans="1:4">
      <c r="A9" s="695"/>
      <c r="B9" s="695"/>
      <c r="C9" s="695"/>
      <c r="D9" s="695"/>
    </row>
    <row r="10" spans="1:4">
      <c r="A10" s="695"/>
      <c r="B10" s="695"/>
      <c r="C10" s="695"/>
      <c r="D10" s="695"/>
    </row>
    <row r="11" spans="1:4">
      <c r="A11" s="695"/>
      <c r="B11" s="695"/>
      <c r="C11" s="695"/>
      <c r="D11" s="695"/>
    </row>
    <row r="12" spans="1:4" ht="9.75" customHeight="1">
      <c r="A12" s="695"/>
      <c r="B12" s="695"/>
      <c r="C12" s="695"/>
      <c r="D12" s="695"/>
    </row>
    <row r="13" spans="1:4" hidden="1">
      <c r="A13" s="695"/>
      <c r="B13" s="695"/>
      <c r="C13" s="695"/>
      <c r="D13" s="695"/>
    </row>
    <row r="14" spans="1:4" hidden="1">
      <c r="A14" s="695"/>
      <c r="B14" s="695"/>
      <c r="C14" s="695"/>
      <c r="D14" s="695"/>
    </row>
    <row r="15" spans="1:4" hidden="1">
      <c r="A15" s="695"/>
      <c r="B15" s="695"/>
      <c r="C15" s="695"/>
      <c r="D15" s="695"/>
    </row>
    <row r="16" spans="1:4" hidden="1">
      <c r="A16" s="695"/>
      <c r="B16" s="695"/>
      <c r="C16" s="695"/>
      <c r="D16" s="695"/>
    </row>
  </sheetData>
  <mergeCells count="2">
    <mergeCell ref="A1:D1"/>
    <mergeCell ref="A2:D16"/>
  </mergeCells>
  <phoneticPr fontId="6" type="noConversion"/>
  <pageMargins left="0.7" right="0.7" top="0.75" bottom="0.75" header="0.3" footer="0.3"/>
  <pageSetup paperSize="9" scale="96"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N12"/>
  <sheetViews>
    <sheetView showGridLines="0" showZeros="0" zoomScale="115" zoomScaleNormal="115" workbookViewId="0">
      <selection activeCell="H10" sqref="H10"/>
    </sheetView>
  </sheetViews>
  <sheetFormatPr baseColWidth="10" defaultColWidth="6.6640625" defaultRowHeight="13"/>
  <cols>
    <col min="1" max="1" width="35.6640625" style="14" customWidth="1"/>
    <col min="2" max="4" width="15.6640625" style="14" customWidth="1"/>
    <col min="5" max="5" width="0.6640625" style="14" customWidth="1"/>
    <col min="6" max="16384" width="6.6640625" style="14"/>
  </cols>
  <sheetData>
    <row r="1" spans="1:248" ht="19.5" customHeight="1">
      <c r="A1" s="13" t="s">
        <v>1507</v>
      </c>
    </row>
    <row r="2" spans="1:248" s="22" customFormat="1" ht="33" customHeight="1">
      <c r="A2" s="667" t="s">
        <v>305</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row>
    <row r="3" spans="1:248" s="24" customFormat="1" ht="19.5" customHeight="1" thickBot="1">
      <c r="A3" s="23"/>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row>
    <row r="4" spans="1:248" s="25" customFormat="1" ht="50" customHeight="1">
      <c r="A4" s="58" t="s">
        <v>99</v>
      </c>
      <c r="B4" s="62" t="s">
        <v>67</v>
      </c>
      <c r="C4" s="62" t="s">
        <v>66</v>
      </c>
      <c r="D4" s="60" t="s">
        <v>168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20"/>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row>
    <row r="5" spans="1:248" s="25" customFormat="1" ht="50" customHeight="1">
      <c r="A5" s="340" t="s">
        <v>1271</v>
      </c>
      <c r="B5" s="397">
        <f>B6+B11+B12</f>
        <v>821386</v>
      </c>
      <c r="C5" s="397">
        <f>C6+C11+C12</f>
        <v>438928</v>
      </c>
      <c r="D5" s="415">
        <f>C5/B5*100</f>
        <v>53.437482499092994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20"/>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row>
    <row r="6" spans="1:248" s="19" customFormat="1" ht="25" customHeight="1">
      <c r="A6" s="401" t="s">
        <v>1259</v>
      </c>
      <c r="B6" s="400">
        <v>452094</v>
      </c>
      <c r="C6" s="400">
        <v>217555</v>
      </c>
      <c r="D6" s="415">
        <f t="shared" ref="D6:D12" si="0">C6/B6*100</f>
        <v>48.121629572611006</v>
      </c>
    </row>
    <row r="7" spans="1:248" s="19" customFormat="1" ht="25" customHeight="1">
      <c r="A7" s="404" t="s">
        <v>1260</v>
      </c>
      <c r="B7" s="398">
        <v>2784</v>
      </c>
      <c r="C7" s="398">
        <v>2305</v>
      </c>
      <c r="D7" s="416">
        <f t="shared" si="0"/>
        <v>82.794540229885058</v>
      </c>
    </row>
    <row r="8" spans="1:248" s="19" customFormat="1" ht="25" customHeight="1">
      <c r="A8" s="404" t="s">
        <v>1261</v>
      </c>
      <c r="B8" s="398">
        <v>440000</v>
      </c>
      <c r="C8" s="398">
        <v>200835</v>
      </c>
      <c r="D8" s="416">
        <f t="shared" si="0"/>
        <v>45.644318181818186</v>
      </c>
    </row>
    <row r="9" spans="1:248" s="19" customFormat="1" ht="25" customHeight="1">
      <c r="A9" s="404" t="s">
        <v>1262</v>
      </c>
      <c r="B9" s="398">
        <v>8983</v>
      </c>
      <c r="C9" s="398">
        <v>11455</v>
      </c>
      <c r="D9" s="416">
        <f t="shared" si="0"/>
        <v>127.51864633196037</v>
      </c>
    </row>
    <row r="10" spans="1:248" s="19" customFormat="1" ht="25" customHeight="1">
      <c r="A10" s="404" t="s">
        <v>1263</v>
      </c>
      <c r="B10" s="398">
        <v>327</v>
      </c>
      <c r="C10" s="398">
        <v>2960</v>
      </c>
      <c r="D10" s="416">
        <f t="shared" si="0"/>
        <v>905.19877675840985</v>
      </c>
    </row>
    <row r="11" spans="1:248" s="19" customFormat="1" ht="25" customHeight="1">
      <c r="A11" s="399" t="s">
        <v>1265</v>
      </c>
      <c r="B11" s="400">
        <v>150000</v>
      </c>
      <c r="C11" s="400"/>
      <c r="D11" s="415">
        <f t="shared" si="0"/>
        <v>0</v>
      </c>
    </row>
    <row r="12" spans="1:248" s="19" customFormat="1" ht="25" customHeight="1">
      <c r="A12" s="399" t="s">
        <v>1266</v>
      </c>
      <c r="B12" s="400">
        <v>219292</v>
      </c>
      <c r="C12" s="400">
        <v>221373</v>
      </c>
      <c r="D12" s="415">
        <f t="shared" si="0"/>
        <v>100.94896302646698</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fitToHeight="2"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R12"/>
  <sheetViews>
    <sheetView showGridLines="0" showZeros="0" workbookViewId="0">
      <selection activeCell="H12" sqref="H12"/>
    </sheetView>
  </sheetViews>
  <sheetFormatPr baseColWidth="10" defaultColWidth="6.6640625" defaultRowHeight="13"/>
  <cols>
    <col min="1" max="1" width="35.6640625" style="14" customWidth="1"/>
    <col min="2" max="3" width="15.6640625" style="444" customWidth="1"/>
    <col min="4" max="4" width="15.6640625" style="14" customWidth="1"/>
    <col min="5" max="6" width="9" style="14" customWidth="1"/>
    <col min="7" max="7" width="0.6640625" style="14" customWidth="1"/>
    <col min="8" max="8" width="10.1640625" style="14" customWidth="1"/>
    <col min="9" max="9" width="5.83203125" style="14" customWidth="1"/>
    <col min="10" max="16384" width="6.6640625" style="14"/>
  </cols>
  <sheetData>
    <row r="1" spans="1:252" ht="19.5" customHeight="1">
      <c r="A1" s="13" t="s">
        <v>1508</v>
      </c>
    </row>
    <row r="2" spans="1:252" s="22" customFormat="1" ht="33" customHeight="1">
      <c r="A2" s="667" t="s">
        <v>306</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row>
    <row r="3" spans="1:252" s="24" customFormat="1" ht="19.5" customHeight="1" thickBot="1">
      <c r="A3" s="23"/>
      <c r="B3" s="445"/>
      <c r="C3" s="445"/>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row>
    <row r="4" spans="1:252" s="25" customFormat="1" ht="50" customHeight="1">
      <c r="A4" s="58" t="s">
        <v>87</v>
      </c>
      <c r="B4" s="481" t="s">
        <v>68</v>
      </c>
      <c r="C4" s="482" t="s">
        <v>66</v>
      </c>
      <c r="D4" s="60" t="s">
        <v>168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20"/>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row>
    <row r="5" spans="1:252" s="25" customFormat="1" ht="30.75" customHeight="1">
      <c r="A5" s="340" t="s">
        <v>1271</v>
      </c>
      <c r="B5" s="397">
        <f>B6+B11+B12</f>
        <v>137637</v>
      </c>
      <c r="C5" s="397">
        <f>C6+C11+C12</f>
        <v>162637</v>
      </c>
      <c r="D5" s="415">
        <f>C5/B5*100</f>
        <v>118.16372051119974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20"/>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row>
    <row r="6" spans="1:252" s="19" customFormat="1" ht="25" customHeight="1">
      <c r="A6" s="408" t="s">
        <v>1391</v>
      </c>
      <c r="B6" s="400">
        <f>B7+B8+B9+B10</f>
        <v>7328</v>
      </c>
      <c r="C6" s="400">
        <f>C7+C8+C9+C10</f>
        <v>7967</v>
      </c>
      <c r="D6" s="415">
        <f t="shared" ref="D6:D12" si="0">C6/B6*100</f>
        <v>108.71997816593885</v>
      </c>
    </row>
    <row r="7" spans="1:252" s="19" customFormat="1" ht="25" customHeight="1">
      <c r="A7" s="478" t="s">
        <v>1390</v>
      </c>
      <c r="B7" s="447">
        <v>1424</v>
      </c>
      <c r="C7" s="398">
        <v>260</v>
      </c>
      <c r="D7" s="416">
        <f t="shared" si="0"/>
        <v>18.258426966292134</v>
      </c>
    </row>
    <row r="8" spans="1:252" s="19" customFormat="1" ht="25" customHeight="1">
      <c r="A8" s="478" t="s">
        <v>1387</v>
      </c>
      <c r="B8" s="447">
        <v>944</v>
      </c>
      <c r="C8" s="398">
        <v>6220</v>
      </c>
      <c r="D8" s="416">
        <f t="shared" si="0"/>
        <v>658.89830508474574</v>
      </c>
    </row>
    <row r="9" spans="1:252" s="19" customFormat="1" ht="25" customHeight="1">
      <c r="A9" s="478" t="s">
        <v>1388</v>
      </c>
      <c r="B9" s="447">
        <v>4182</v>
      </c>
      <c r="C9" s="398">
        <v>1343</v>
      </c>
      <c r="D9" s="416">
        <f t="shared" si="0"/>
        <v>32.113821138211385</v>
      </c>
    </row>
    <row r="10" spans="1:252" s="19" customFormat="1" ht="25" customHeight="1">
      <c r="A10" s="478" t="s">
        <v>1389</v>
      </c>
      <c r="B10" s="447">
        <v>778</v>
      </c>
      <c r="C10" s="398">
        <v>144</v>
      </c>
      <c r="D10" s="416">
        <f t="shared" si="0"/>
        <v>18.508997429305911</v>
      </c>
    </row>
    <row r="11" spans="1:252" s="19" customFormat="1" ht="25" customHeight="1">
      <c r="A11" s="479" t="s">
        <v>509</v>
      </c>
      <c r="B11" s="483">
        <v>130151</v>
      </c>
      <c r="C11" s="483">
        <v>150156</v>
      </c>
      <c r="D11" s="415">
        <f t="shared" si="0"/>
        <v>115.37060798610845</v>
      </c>
    </row>
    <row r="12" spans="1:252" s="19" customFormat="1" ht="25" customHeight="1">
      <c r="A12" s="480" t="s">
        <v>1383</v>
      </c>
      <c r="B12" s="483">
        <v>158</v>
      </c>
      <c r="C12" s="483">
        <v>4514</v>
      </c>
      <c r="D12" s="415">
        <f t="shared" si="0"/>
        <v>2856.9620253164558</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fitToHeight="2"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B22"/>
  <sheetViews>
    <sheetView workbookViewId="0">
      <selection activeCell="B6" sqref="B6:B22"/>
    </sheetView>
  </sheetViews>
  <sheetFormatPr baseColWidth="10" defaultColWidth="9" defaultRowHeight="15"/>
  <cols>
    <col min="1" max="1" width="41.5" style="193" customWidth="1"/>
    <col min="2" max="2" width="29.6640625" style="193" customWidth="1"/>
    <col min="3" max="16384" width="9" style="193"/>
  </cols>
  <sheetData>
    <row r="1" spans="1:2" ht="17">
      <c r="A1" s="668" t="s">
        <v>1509</v>
      </c>
      <c r="B1" s="668"/>
    </row>
    <row r="2" spans="1:2" ht="25.5" customHeight="1">
      <c r="A2" s="676" t="s">
        <v>519</v>
      </c>
      <c r="B2" s="676"/>
    </row>
    <row r="3" spans="1:2" ht="20.25" customHeight="1">
      <c r="A3" s="699" t="s">
        <v>390</v>
      </c>
      <c r="B3" s="699"/>
    </row>
    <row r="4" spans="1:2" ht="14.25" customHeight="1" thickBot="1">
      <c r="A4" s="182"/>
      <c r="B4" s="194" t="s">
        <v>391</v>
      </c>
    </row>
    <row r="5" spans="1:2" ht="32.25" customHeight="1">
      <c r="A5" s="418" t="s">
        <v>392</v>
      </c>
      <c r="B5" s="195" t="s">
        <v>400</v>
      </c>
    </row>
    <row r="6" spans="1:2" s="196" customFormat="1" ht="14.25" customHeight="1">
      <c r="A6" s="484" t="s">
        <v>212</v>
      </c>
      <c r="B6" s="594">
        <f>SUM(B7:B22)</f>
        <v>7967</v>
      </c>
    </row>
    <row r="7" spans="1:2" s="196" customFormat="1" ht="14.25" customHeight="1">
      <c r="A7" s="96" t="s">
        <v>213</v>
      </c>
      <c r="B7" s="628">
        <v>303</v>
      </c>
    </row>
    <row r="8" spans="1:2" s="196" customFormat="1" ht="14.25" customHeight="1">
      <c r="A8" s="96" t="s">
        <v>214</v>
      </c>
      <c r="B8" s="628">
        <v>128</v>
      </c>
    </row>
    <row r="9" spans="1:2" ht="14.25" customHeight="1">
      <c r="A9" s="96" t="s">
        <v>215</v>
      </c>
      <c r="B9" s="628">
        <v>1</v>
      </c>
    </row>
    <row r="10" spans="1:2" s="196" customFormat="1" ht="14.25" customHeight="1">
      <c r="A10" s="96" t="s">
        <v>216</v>
      </c>
      <c r="B10" s="628">
        <v>3500</v>
      </c>
    </row>
    <row r="11" spans="1:2" ht="14.25" customHeight="1">
      <c r="A11" s="96" t="s">
        <v>218</v>
      </c>
      <c r="B11" s="628">
        <v>24</v>
      </c>
    </row>
    <row r="12" spans="1:2" ht="14.25" customHeight="1">
      <c r="A12" s="96" t="s">
        <v>221</v>
      </c>
      <c r="B12" s="628">
        <v>531</v>
      </c>
    </row>
    <row r="13" spans="1:2" ht="14.25" customHeight="1">
      <c r="A13" s="96" t="s">
        <v>222</v>
      </c>
      <c r="B13" s="628">
        <v>847</v>
      </c>
    </row>
    <row r="14" spans="1:2" ht="14.25" customHeight="1">
      <c r="A14" s="96" t="s">
        <v>223</v>
      </c>
      <c r="B14" s="628">
        <v>554</v>
      </c>
    </row>
    <row r="15" spans="1:2" s="196" customFormat="1" ht="14.25" customHeight="1">
      <c r="A15" s="96" t="s">
        <v>224</v>
      </c>
      <c r="B15" s="628">
        <v>22</v>
      </c>
    </row>
    <row r="16" spans="1:2" s="196" customFormat="1" ht="14.25" customHeight="1">
      <c r="A16" s="96" t="s">
        <v>226</v>
      </c>
      <c r="B16" s="628">
        <v>1069</v>
      </c>
    </row>
    <row r="17" spans="1:2" s="196" customFormat="1" ht="14.25" customHeight="1">
      <c r="A17" s="96" t="s">
        <v>228</v>
      </c>
      <c r="B17" s="628">
        <v>7</v>
      </c>
    </row>
    <row r="18" spans="1:2" s="196" customFormat="1" ht="14.25" customHeight="1">
      <c r="A18" s="96" t="s">
        <v>231</v>
      </c>
      <c r="B18" s="628">
        <v>553</v>
      </c>
    </row>
    <row r="19" spans="1:2" s="196" customFormat="1" ht="14.25" customHeight="1">
      <c r="A19" s="96" t="s">
        <v>232</v>
      </c>
      <c r="B19" s="628">
        <v>1</v>
      </c>
    </row>
    <row r="20" spans="1:2" s="196" customFormat="1" ht="14.25" customHeight="1">
      <c r="A20" s="96" t="s">
        <v>233</v>
      </c>
      <c r="B20" s="628">
        <v>106</v>
      </c>
    </row>
    <row r="21" spans="1:2" s="196" customFormat="1" ht="14.25" customHeight="1">
      <c r="A21" s="96" t="s">
        <v>234</v>
      </c>
      <c r="B21" s="628">
        <v>15</v>
      </c>
    </row>
    <row r="22" spans="1:2" s="196" customFormat="1" ht="14.25" customHeight="1">
      <c r="A22" s="96" t="s">
        <v>235</v>
      </c>
      <c r="B22" s="628">
        <v>306</v>
      </c>
    </row>
  </sheetData>
  <autoFilter ref="A5:C22" xr:uid="{00000000-0009-0000-0000-000040000000}"/>
  <mergeCells count="3">
    <mergeCell ref="A1:B1"/>
    <mergeCell ref="A2:B2"/>
    <mergeCell ref="A3:B3"/>
  </mergeCells>
  <phoneticPr fontId="6" type="noConversion"/>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B106"/>
  <sheetViews>
    <sheetView workbookViewId="0">
      <selection activeCell="H11" sqref="H11"/>
    </sheetView>
  </sheetViews>
  <sheetFormatPr baseColWidth="10" defaultColWidth="10" defaultRowHeight="15"/>
  <cols>
    <col min="1" max="1" width="56.6640625" style="200" customWidth="1"/>
    <col min="2" max="2" width="20.1640625" style="197" customWidth="1"/>
    <col min="3" max="16384" width="10" style="197"/>
  </cols>
  <sheetData>
    <row r="1" spans="1:2" ht="17">
      <c r="A1" s="668" t="s">
        <v>1510</v>
      </c>
      <c r="B1" s="668"/>
    </row>
    <row r="2" spans="1:2" ht="23">
      <c r="A2" s="676" t="s">
        <v>519</v>
      </c>
      <c r="B2" s="676"/>
    </row>
    <row r="3" spans="1:2">
      <c r="A3" s="699" t="s">
        <v>395</v>
      </c>
      <c r="B3" s="699"/>
    </row>
    <row r="4" spans="1:2" ht="20.25" customHeight="1" thickBot="1">
      <c r="A4" s="198"/>
      <c r="B4" s="194" t="s">
        <v>391</v>
      </c>
    </row>
    <row r="5" spans="1:2" ht="24" customHeight="1">
      <c r="A5" s="199" t="s">
        <v>396</v>
      </c>
      <c r="B5" s="195" t="s">
        <v>400</v>
      </c>
    </row>
    <row r="6" spans="1:2" ht="24" customHeight="1">
      <c r="A6" s="419" t="s">
        <v>1844</v>
      </c>
      <c r="B6" s="629">
        <f>SUM(B7:B16)</f>
        <v>7967</v>
      </c>
    </row>
    <row r="7" spans="1:2" ht="20" customHeight="1">
      <c r="A7" s="451" t="s">
        <v>349</v>
      </c>
      <c r="B7" s="630">
        <v>260</v>
      </c>
    </row>
    <row r="8" spans="1:2" ht="20" customHeight="1">
      <c r="A8" s="451" t="s">
        <v>350</v>
      </c>
      <c r="B8" s="630">
        <f>567+494</f>
        <v>1061</v>
      </c>
    </row>
    <row r="9" spans="1:2" ht="20" customHeight="1">
      <c r="A9" s="451" t="s">
        <v>352</v>
      </c>
      <c r="B9" s="630">
        <v>599</v>
      </c>
    </row>
    <row r="10" spans="1:2" ht="20" customHeight="1">
      <c r="A10" s="451" t="s">
        <v>353</v>
      </c>
      <c r="B10" s="630">
        <v>4560</v>
      </c>
    </row>
    <row r="11" spans="1:2" ht="20" customHeight="1">
      <c r="A11" s="451" t="s">
        <v>354</v>
      </c>
      <c r="B11" s="630">
        <v>45</v>
      </c>
    </row>
    <row r="12" spans="1:2" ht="20" customHeight="1">
      <c r="A12" s="451" t="s">
        <v>356</v>
      </c>
      <c r="B12" s="630">
        <v>13</v>
      </c>
    </row>
    <row r="13" spans="1:2" ht="20" customHeight="1">
      <c r="A13" s="451" t="s">
        <v>516</v>
      </c>
      <c r="B13" s="630">
        <v>1285</v>
      </c>
    </row>
    <row r="14" spans="1:2" ht="20" customHeight="1">
      <c r="A14" s="451" t="s">
        <v>1278</v>
      </c>
      <c r="B14" s="630">
        <v>24</v>
      </c>
    </row>
    <row r="15" spans="1:2" ht="18.75" customHeight="1">
      <c r="A15" s="451" t="s">
        <v>1279</v>
      </c>
      <c r="B15" s="630">
        <v>15</v>
      </c>
    </row>
    <row r="16" spans="1:2" ht="20" customHeight="1">
      <c r="A16" s="485" t="s">
        <v>1280</v>
      </c>
      <c r="B16" s="630">
        <v>105</v>
      </c>
    </row>
    <row r="17" spans="1:1" ht="20" customHeight="1"/>
    <row r="18" spans="1:1" ht="20" customHeight="1">
      <c r="A18" s="197"/>
    </row>
    <row r="19" spans="1:1" ht="20" customHeight="1">
      <c r="A19" s="197"/>
    </row>
    <row r="20" spans="1:1" ht="20" customHeight="1">
      <c r="A20" s="197"/>
    </row>
    <row r="21" spans="1:1" ht="20" customHeight="1">
      <c r="A21" s="197"/>
    </row>
    <row r="22" spans="1:1" ht="20" customHeight="1">
      <c r="A22" s="197"/>
    </row>
    <row r="23" spans="1:1" ht="20" customHeight="1">
      <c r="A23" s="197"/>
    </row>
    <row r="24" spans="1:1" ht="20" customHeight="1">
      <c r="A24" s="197"/>
    </row>
    <row r="25" spans="1:1" ht="20" customHeight="1">
      <c r="A25" s="197"/>
    </row>
    <row r="26" spans="1:1" ht="20" customHeight="1">
      <c r="A26" s="197"/>
    </row>
    <row r="27" spans="1:1" ht="20" customHeight="1">
      <c r="A27" s="197"/>
    </row>
    <row r="28" spans="1:1" ht="20" customHeight="1">
      <c r="A28" s="197"/>
    </row>
    <row r="29" spans="1:1" ht="20" customHeight="1">
      <c r="A29" s="197"/>
    </row>
    <row r="30" spans="1:1" ht="20" customHeight="1">
      <c r="A30" s="197"/>
    </row>
    <row r="31" spans="1:1" ht="20" customHeight="1">
      <c r="A31" s="197"/>
    </row>
    <row r="32" spans="1:1">
      <c r="A32" s="197"/>
    </row>
    <row r="33" spans="1:1">
      <c r="A33" s="197"/>
    </row>
    <row r="34" spans="1:1">
      <c r="A34" s="197"/>
    </row>
    <row r="35" spans="1:1">
      <c r="A35" s="197"/>
    </row>
    <row r="36" spans="1:1">
      <c r="A36" s="197"/>
    </row>
    <row r="37" spans="1:1">
      <c r="A37" s="197"/>
    </row>
    <row r="38" spans="1:1">
      <c r="A38" s="197"/>
    </row>
    <row r="39" spans="1:1">
      <c r="A39" s="197"/>
    </row>
    <row r="40" spans="1:1">
      <c r="A40" s="197"/>
    </row>
    <row r="41" spans="1:1">
      <c r="A41" s="197"/>
    </row>
    <row r="42" spans="1:1">
      <c r="A42" s="197"/>
    </row>
    <row r="43" spans="1:1">
      <c r="A43" s="197"/>
    </row>
    <row r="44" spans="1:1">
      <c r="A44" s="197"/>
    </row>
    <row r="45" spans="1:1">
      <c r="A45" s="197"/>
    </row>
    <row r="46" spans="1:1">
      <c r="A46" s="197"/>
    </row>
    <row r="47" spans="1:1">
      <c r="A47" s="197"/>
    </row>
    <row r="48" spans="1:1">
      <c r="A48" s="197"/>
    </row>
    <row r="49" spans="1:1">
      <c r="A49" s="197"/>
    </row>
    <row r="50" spans="1:1">
      <c r="A50" s="197"/>
    </row>
    <row r="51" spans="1:1">
      <c r="A51" s="197"/>
    </row>
    <row r="52" spans="1:1">
      <c r="A52" s="197"/>
    </row>
    <row r="53" spans="1:1">
      <c r="A53" s="197"/>
    </row>
    <row r="54" spans="1:1">
      <c r="A54" s="197"/>
    </row>
    <row r="55" spans="1:1">
      <c r="A55" s="197"/>
    </row>
    <row r="56" spans="1:1">
      <c r="A56" s="197"/>
    </row>
    <row r="57" spans="1:1">
      <c r="A57" s="197"/>
    </row>
    <row r="58" spans="1:1">
      <c r="A58" s="197"/>
    </row>
    <row r="59" spans="1:1">
      <c r="A59" s="197"/>
    </row>
    <row r="60" spans="1:1">
      <c r="A60" s="197"/>
    </row>
    <row r="61" spans="1:1">
      <c r="A61" s="197"/>
    </row>
    <row r="62" spans="1:1">
      <c r="A62" s="197"/>
    </row>
    <row r="63" spans="1:1">
      <c r="A63" s="197"/>
    </row>
    <row r="64" spans="1:1">
      <c r="A64" s="197"/>
    </row>
    <row r="65" spans="1:1">
      <c r="A65" s="197"/>
    </row>
    <row r="66" spans="1:1">
      <c r="A66" s="197"/>
    </row>
    <row r="67" spans="1:1">
      <c r="A67" s="197"/>
    </row>
    <row r="68" spans="1:1">
      <c r="A68" s="197"/>
    </row>
    <row r="69" spans="1:1">
      <c r="A69" s="197"/>
    </row>
    <row r="70" spans="1:1">
      <c r="A70" s="197"/>
    </row>
    <row r="71" spans="1:1">
      <c r="A71" s="197"/>
    </row>
    <row r="72" spans="1:1">
      <c r="A72" s="197"/>
    </row>
    <row r="73" spans="1:1">
      <c r="A73" s="197"/>
    </row>
    <row r="74" spans="1:1">
      <c r="A74" s="197"/>
    </row>
    <row r="75" spans="1:1">
      <c r="A75" s="197"/>
    </row>
    <row r="76" spans="1:1">
      <c r="A76" s="197"/>
    </row>
    <row r="77" spans="1:1">
      <c r="A77" s="197"/>
    </row>
    <row r="78" spans="1:1">
      <c r="A78" s="197"/>
    </row>
    <row r="79" spans="1:1">
      <c r="A79" s="197"/>
    </row>
    <row r="80" spans="1:1">
      <c r="A80" s="197"/>
    </row>
    <row r="81" spans="1:1">
      <c r="A81" s="197"/>
    </row>
    <row r="82" spans="1:1">
      <c r="A82" s="197"/>
    </row>
    <row r="83" spans="1:1">
      <c r="A83" s="197"/>
    </row>
    <row r="84" spans="1:1">
      <c r="A84" s="197"/>
    </row>
    <row r="85" spans="1:1">
      <c r="A85" s="197"/>
    </row>
    <row r="86" spans="1:1">
      <c r="A86" s="197"/>
    </row>
    <row r="87" spans="1:1">
      <c r="A87" s="197"/>
    </row>
    <row r="88" spans="1:1">
      <c r="A88" s="197"/>
    </row>
    <row r="89" spans="1:1">
      <c r="A89" s="197"/>
    </row>
    <row r="90" spans="1:1">
      <c r="A90" s="197"/>
    </row>
    <row r="91" spans="1:1">
      <c r="A91" s="197"/>
    </row>
    <row r="92" spans="1:1">
      <c r="A92" s="197"/>
    </row>
    <row r="93" spans="1:1">
      <c r="A93" s="197"/>
    </row>
    <row r="94" spans="1:1">
      <c r="A94" s="197"/>
    </row>
    <row r="95" spans="1:1">
      <c r="A95" s="197"/>
    </row>
    <row r="96" spans="1:1">
      <c r="A96" s="197"/>
    </row>
    <row r="97" spans="1:1">
      <c r="A97" s="197"/>
    </row>
    <row r="98" spans="1:1">
      <c r="A98" s="197"/>
    </row>
    <row r="99" spans="1:1">
      <c r="A99" s="197"/>
    </row>
    <row r="100" spans="1:1">
      <c r="A100" s="197"/>
    </row>
    <row r="101" spans="1:1">
      <c r="A101" s="197"/>
    </row>
    <row r="102" spans="1:1">
      <c r="A102" s="197"/>
    </row>
    <row r="103" spans="1:1">
      <c r="A103" s="197"/>
    </row>
    <row r="104" spans="1:1">
      <c r="A104" s="197"/>
    </row>
    <row r="105" spans="1:1">
      <c r="A105" s="197"/>
    </row>
    <row r="106" spans="1:1">
      <c r="A106" s="197"/>
    </row>
  </sheetData>
  <mergeCells count="3">
    <mergeCell ref="A1:B1"/>
    <mergeCell ref="A2:B2"/>
    <mergeCell ref="A3:B3"/>
  </mergeCells>
  <phoneticPr fontId="6" type="noConversion"/>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W6"/>
  <sheetViews>
    <sheetView showGridLines="0" showZeros="0" workbookViewId="0">
      <selection activeCell="G26" sqref="G26"/>
    </sheetView>
  </sheetViews>
  <sheetFormatPr baseColWidth="10" defaultColWidth="6.6640625" defaultRowHeight="13"/>
  <cols>
    <col min="1" max="1" width="35.6640625" style="2" customWidth="1"/>
    <col min="2" max="4" width="15.6640625" style="2" customWidth="1"/>
    <col min="5" max="11" width="9" style="2" customWidth="1"/>
    <col min="12" max="12" width="6.1640625" style="2" customWidth="1"/>
    <col min="13" max="49" width="9" style="2" customWidth="1"/>
    <col min="50" max="16384" width="6.6640625" style="2"/>
  </cols>
  <sheetData>
    <row r="1" spans="1:49" ht="19.5" customHeight="1">
      <c r="A1" s="13" t="s">
        <v>583</v>
      </c>
    </row>
    <row r="2" spans="1:49" ht="34.5" customHeight="1">
      <c r="A2" s="665" t="s">
        <v>307</v>
      </c>
      <c r="B2" s="665"/>
      <c r="C2" s="665"/>
      <c r="D2" s="665"/>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ht="19.5" customHeight="1" thickBot="1">
      <c r="A3" s="5"/>
      <c r="B3" s="6"/>
      <c r="C3" s="5" t="s">
        <v>0</v>
      </c>
      <c r="D3" s="7" t="s">
        <v>1</v>
      </c>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row>
    <row r="4" spans="1:49" s="1" customFormat="1" ht="50" customHeight="1">
      <c r="A4" s="61" t="s">
        <v>90</v>
      </c>
      <c r="B4" s="62" t="s">
        <v>2</v>
      </c>
      <c r="C4" s="62" t="s">
        <v>66</v>
      </c>
      <c r="D4" s="60" t="s">
        <v>165</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1"/>
    </row>
    <row r="5" spans="1:49" s="1" customFormat="1" ht="25" customHeight="1">
      <c r="A5" s="82" t="s">
        <v>48</v>
      </c>
      <c r="B5" s="343">
        <f>B6</f>
        <v>4698</v>
      </c>
      <c r="C5" s="343">
        <f t="shared" ref="C5:D5" si="0">C6</f>
        <v>4000</v>
      </c>
      <c r="D5" s="420">
        <f t="shared" si="0"/>
        <v>85.142613878246067</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ht="25" customHeight="1">
      <c r="A6" s="84" t="s">
        <v>1392</v>
      </c>
      <c r="B6" s="487">
        <v>4698</v>
      </c>
      <c r="C6" s="487">
        <v>4000</v>
      </c>
      <c r="D6" s="486">
        <f>C6/B6*100</f>
        <v>85.142613878246067</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AS8"/>
  <sheetViews>
    <sheetView showGridLines="0" showZeros="0" workbookViewId="0">
      <selection activeCell="H18" sqref="H18"/>
    </sheetView>
  </sheetViews>
  <sheetFormatPr baseColWidth="10" defaultColWidth="6.6640625" defaultRowHeight="13"/>
  <cols>
    <col min="1" max="1" width="35.6640625" style="14" customWidth="1"/>
    <col min="2" max="4" width="15.6640625" style="14" customWidth="1"/>
    <col min="5" max="45" width="9" style="14" customWidth="1"/>
    <col min="46" max="16384" width="6.6640625" style="14"/>
  </cols>
  <sheetData>
    <row r="1" spans="1:45" ht="19.5" customHeight="1">
      <c r="A1" s="13" t="s">
        <v>1511</v>
      </c>
    </row>
    <row r="2" spans="1:45" ht="31.5" customHeight="1">
      <c r="A2" s="667" t="s">
        <v>308</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thickBo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58" t="s">
        <v>90</v>
      </c>
      <c r="B4" s="527" t="s">
        <v>59</v>
      </c>
      <c r="C4" s="528" t="s">
        <v>69</v>
      </c>
      <c r="D4" s="60" t="s">
        <v>168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86" t="s">
        <v>49</v>
      </c>
      <c r="B5" s="430">
        <f>B6+B7+B8</f>
        <v>3761</v>
      </c>
      <c r="C5" s="430">
        <v>2037</v>
      </c>
      <c r="D5" s="88">
        <f>C5/B5*100</f>
        <v>54.161127359744754</v>
      </c>
    </row>
    <row r="6" spans="1:45" s="13" customFormat="1" ht="25" customHeight="1">
      <c r="A6" s="488" t="s">
        <v>1393</v>
      </c>
      <c r="B6" s="447">
        <v>60</v>
      </c>
      <c r="C6" s="430"/>
      <c r="D6" s="88"/>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488" t="s">
        <v>1395</v>
      </c>
      <c r="B7" s="447">
        <v>3046</v>
      </c>
      <c r="C7" s="430"/>
      <c r="D7" s="88"/>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s="13" customFormat="1" ht="25" customHeight="1">
      <c r="A8" s="488" t="s">
        <v>1394</v>
      </c>
      <c r="B8" s="447">
        <v>655</v>
      </c>
      <c r="C8" s="430">
        <v>2037</v>
      </c>
      <c r="D8" s="88">
        <f>C8/B8*100</f>
        <v>310.99236641221376</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13"/>
  <sheetViews>
    <sheetView workbookViewId="0">
      <selection activeCell="G13" sqref="G13"/>
    </sheetView>
  </sheetViews>
  <sheetFormatPr baseColWidth="10" defaultColWidth="12.6640625" defaultRowHeight="15"/>
  <cols>
    <col min="1" max="1" width="21.6640625" style="297" customWidth="1"/>
    <col min="2" max="2" width="13.5" style="304" customWidth="1"/>
    <col min="3" max="3" width="27.6640625" style="305" customWidth="1"/>
    <col min="4" max="4" width="13.5" style="306" customWidth="1"/>
    <col min="5" max="5" width="9" style="297" customWidth="1"/>
    <col min="6" max="6" width="11.1640625" style="297" customWidth="1"/>
    <col min="7" max="250" width="9" style="297" customWidth="1"/>
    <col min="251" max="251" width="29.6640625" style="297" customWidth="1"/>
    <col min="252" max="252" width="12.6640625" style="297"/>
    <col min="253" max="253" width="29.6640625" style="297" customWidth="1"/>
    <col min="254" max="254" width="17" style="297" customWidth="1"/>
    <col min="255" max="255" width="37" style="297" customWidth="1"/>
    <col min="256" max="256" width="17.33203125" style="297" customWidth="1"/>
    <col min="257" max="506" width="9" style="297" customWidth="1"/>
    <col min="507" max="507" width="29.6640625" style="297" customWidth="1"/>
    <col min="508" max="508" width="12.6640625" style="297"/>
    <col min="509" max="509" width="29.6640625" style="297" customWidth="1"/>
    <col min="510" max="510" width="17" style="297" customWidth="1"/>
    <col min="511" max="511" width="37" style="297" customWidth="1"/>
    <col min="512" max="512" width="17.33203125" style="297" customWidth="1"/>
    <col min="513" max="762" width="9" style="297" customWidth="1"/>
    <col min="763" max="763" width="29.6640625" style="297" customWidth="1"/>
    <col min="764" max="764" width="12.6640625" style="297"/>
    <col min="765" max="765" width="29.6640625" style="297" customWidth="1"/>
    <col min="766" max="766" width="17" style="297" customWidth="1"/>
    <col min="767" max="767" width="37" style="297" customWidth="1"/>
    <col min="768" max="768" width="17.33203125" style="297" customWidth="1"/>
    <col min="769" max="1018" width="9" style="297" customWidth="1"/>
    <col min="1019" max="1019" width="29.6640625" style="297" customWidth="1"/>
    <col min="1020" max="1020" width="12.6640625" style="297"/>
    <col min="1021" max="1021" width="29.6640625" style="297" customWidth="1"/>
    <col min="1022" max="1022" width="17" style="297" customWidth="1"/>
    <col min="1023" max="1023" width="37" style="297" customWidth="1"/>
    <col min="1024" max="1024" width="17.33203125" style="297" customWidth="1"/>
    <col min="1025" max="1274" width="9" style="297" customWidth="1"/>
    <col min="1275" max="1275" width="29.6640625" style="297" customWidth="1"/>
    <col min="1276" max="1276" width="12.6640625" style="297"/>
    <col min="1277" max="1277" width="29.6640625" style="297" customWidth="1"/>
    <col min="1278" max="1278" width="17" style="297" customWidth="1"/>
    <col min="1279" max="1279" width="37" style="297" customWidth="1"/>
    <col min="1280" max="1280" width="17.33203125" style="297" customWidth="1"/>
    <col min="1281" max="1530" width="9" style="297" customWidth="1"/>
    <col min="1531" max="1531" width="29.6640625" style="297" customWidth="1"/>
    <col min="1532" max="1532" width="12.6640625" style="297"/>
    <col min="1533" max="1533" width="29.6640625" style="297" customWidth="1"/>
    <col min="1534" max="1534" width="17" style="297" customWidth="1"/>
    <col min="1535" max="1535" width="37" style="297" customWidth="1"/>
    <col min="1536" max="1536" width="17.33203125" style="297" customWidth="1"/>
    <col min="1537" max="1786" width="9" style="297" customWidth="1"/>
    <col min="1787" max="1787" width="29.6640625" style="297" customWidth="1"/>
    <col min="1788" max="1788" width="12.6640625" style="297"/>
    <col min="1789" max="1789" width="29.6640625" style="297" customWidth="1"/>
    <col min="1790" max="1790" width="17" style="297" customWidth="1"/>
    <col min="1791" max="1791" width="37" style="297" customWidth="1"/>
    <col min="1792" max="1792" width="17.33203125" style="297" customWidth="1"/>
    <col min="1793" max="2042" width="9" style="297" customWidth="1"/>
    <col min="2043" max="2043" width="29.6640625" style="297" customWidth="1"/>
    <col min="2044" max="2044" width="12.6640625" style="297"/>
    <col min="2045" max="2045" width="29.6640625" style="297" customWidth="1"/>
    <col min="2046" max="2046" width="17" style="297" customWidth="1"/>
    <col min="2047" max="2047" width="37" style="297" customWidth="1"/>
    <col min="2048" max="2048" width="17.33203125" style="297" customWidth="1"/>
    <col min="2049" max="2298" width="9" style="297" customWidth="1"/>
    <col min="2299" max="2299" width="29.6640625" style="297" customWidth="1"/>
    <col min="2300" max="2300" width="12.6640625" style="297"/>
    <col min="2301" max="2301" width="29.6640625" style="297" customWidth="1"/>
    <col min="2302" max="2302" width="17" style="297" customWidth="1"/>
    <col min="2303" max="2303" width="37" style="297" customWidth="1"/>
    <col min="2304" max="2304" width="17.33203125" style="297" customWidth="1"/>
    <col min="2305" max="2554" width="9" style="297" customWidth="1"/>
    <col min="2555" max="2555" width="29.6640625" style="297" customWidth="1"/>
    <col min="2556" max="2556" width="12.6640625" style="297"/>
    <col min="2557" max="2557" width="29.6640625" style="297" customWidth="1"/>
    <col min="2558" max="2558" width="17" style="297" customWidth="1"/>
    <col min="2559" max="2559" width="37" style="297" customWidth="1"/>
    <col min="2560" max="2560" width="17.33203125" style="297" customWidth="1"/>
    <col min="2561" max="2810" width="9" style="297" customWidth="1"/>
    <col min="2811" max="2811" width="29.6640625" style="297" customWidth="1"/>
    <col min="2812" max="2812" width="12.6640625" style="297"/>
    <col min="2813" max="2813" width="29.6640625" style="297" customWidth="1"/>
    <col min="2814" max="2814" width="17" style="297" customWidth="1"/>
    <col min="2815" max="2815" width="37" style="297" customWidth="1"/>
    <col min="2816" max="2816" width="17.33203125" style="297" customWidth="1"/>
    <col min="2817" max="3066" width="9" style="297" customWidth="1"/>
    <col min="3067" max="3067" width="29.6640625" style="297" customWidth="1"/>
    <col min="3068" max="3068" width="12.6640625" style="297"/>
    <col min="3069" max="3069" width="29.6640625" style="297" customWidth="1"/>
    <col min="3070" max="3070" width="17" style="297" customWidth="1"/>
    <col min="3071" max="3071" width="37" style="297" customWidth="1"/>
    <col min="3072" max="3072" width="17.33203125" style="297" customWidth="1"/>
    <col min="3073" max="3322" width="9" style="297" customWidth="1"/>
    <col min="3323" max="3323" width="29.6640625" style="297" customWidth="1"/>
    <col min="3324" max="3324" width="12.6640625" style="297"/>
    <col min="3325" max="3325" width="29.6640625" style="297" customWidth="1"/>
    <col min="3326" max="3326" width="17" style="297" customWidth="1"/>
    <col min="3327" max="3327" width="37" style="297" customWidth="1"/>
    <col min="3328" max="3328" width="17.33203125" style="297" customWidth="1"/>
    <col min="3329" max="3578" width="9" style="297" customWidth="1"/>
    <col min="3579" max="3579" width="29.6640625" style="297" customWidth="1"/>
    <col min="3580" max="3580" width="12.6640625" style="297"/>
    <col min="3581" max="3581" width="29.6640625" style="297" customWidth="1"/>
    <col min="3582" max="3582" width="17" style="297" customWidth="1"/>
    <col min="3583" max="3583" width="37" style="297" customWidth="1"/>
    <col min="3584" max="3584" width="17.33203125" style="297" customWidth="1"/>
    <col min="3585" max="3834" width="9" style="297" customWidth="1"/>
    <col min="3835" max="3835" width="29.6640625" style="297" customWidth="1"/>
    <col min="3836" max="3836" width="12.6640625" style="297"/>
    <col min="3837" max="3837" width="29.6640625" style="297" customWidth="1"/>
    <col min="3838" max="3838" width="17" style="297" customWidth="1"/>
    <col min="3839" max="3839" width="37" style="297" customWidth="1"/>
    <col min="3840" max="3840" width="17.33203125" style="297" customWidth="1"/>
    <col min="3841" max="4090" width="9" style="297" customWidth="1"/>
    <col min="4091" max="4091" width="29.6640625" style="297" customWidth="1"/>
    <col min="4092" max="4092" width="12.6640625" style="297"/>
    <col min="4093" max="4093" width="29.6640625" style="297" customWidth="1"/>
    <col min="4094" max="4094" width="17" style="297" customWidth="1"/>
    <col min="4095" max="4095" width="37" style="297" customWidth="1"/>
    <col min="4096" max="4096" width="17.33203125" style="297" customWidth="1"/>
    <col min="4097" max="4346" width="9" style="297" customWidth="1"/>
    <col min="4347" max="4347" width="29.6640625" style="297" customWidth="1"/>
    <col min="4348" max="4348" width="12.6640625" style="297"/>
    <col min="4349" max="4349" width="29.6640625" style="297" customWidth="1"/>
    <col min="4350" max="4350" width="17" style="297" customWidth="1"/>
    <col min="4351" max="4351" width="37" style="297" customWidth="1"/>
    <col min="4352" max="4352" width="17.33203125" style="297" customWidth="1"/>
    <col min="4353" max="4602" width="9" style="297" customWidth="1"/>
    <col min="4603" max="4603" width="29.6640625" style="297" customWidth="1"/>
    <col min="4604" max="4604" width="12.6640625" style="297"/>
    <col min="4605" max="4605" width="29.6640625" style="297" customWidth="1"/>
    <col min="4606" max="4606" width="17" style="297" customWidth="1"/>
    <col min="4607" max="4607" width="37" style="297" customWidth="1"/>
    <col min="4608" max="4608" width="17.33203125" style="297" customWidth="1"/>
    <col min="4609" max="4858" width="9" style="297" customWidth="1"/>
    <col min="4859" max="4859" width="29.6640625" style="297" customWidth="1"/>
    <col min="4860" max="4860" width="12.6640625" style="297"/>
    <col min="4861" max="4861" width="29.6640625" style="297" customWidth="1"/>
    <col min="4862" max="4862" width="17" style="297" customWidth="1"/>
    <col min="4863" max="4863" width="37" style="297" customWidth="1"/>
    <col min="4864" max="4864" width="17.33203125" style="297" customWidth="1"/>
    <col min="4865" max="5114" width="9" style="297" customWidth="1"/>
    <col min="5115" max="5115" width="29.6640625" style="297" customWidth="1"/>
    <col min="5116" max="5116" width="12.6640625" style="297"/>
    <col min="5117" max="5117" width="29.6640625" style="297" customWidth="1"/>
    <col min="5118" max="5118" width="17" style="297" customWidth="1"/>
    <col min="5119" max="5119" width="37" style="297" customWidth="1"/>
    <col min="5120" max="5120" width="17.33203125" style="297" customWidth="1"/>
    <col min="5121" max="5370" width="9" style="297" customWidth="1"/>
    <col min="5371" max="5371" width="29.6640625" style="297" customWidth="1"/>
    <col min="5372" max="5372" width="12.6640625" style="297"/>
    <col min="5373" max="5373" width="29.6640625" style="297" customWidth="1"/>
    <col min="5374" max="5374" width="17" style="297" customWidth="1"/>
    <col min="5375" max="5375" width="37" style="297" customWidth="1"/>
    <col min="5376" max="5376" width="17.33203125" style="297" customWidth="1"/>
    <col min="5377" max="5626" width="9" style="297" customWidth="1"/>
    <col min="5627" max="5627" width="29.6640625" style="297" customWidth="1"/>
    <col min="5628" max="5628" width="12.6640625" style="297"/>
    <col min="5629" max="5629" width="29.6640625" style="297" customWidth="1"/>
    <col min="5630" max="5630" width="17" style="297" customWidth="1"/>
    <col min="5631" max="5631" width="37" style="297" customWidth="1"/>
    <col min="5632" max="5632" width="17.33203125" style="297" customWidth="1"/>
    <col min="5633" max="5882" width="9" style="297" customWidth="1"/>
    <col min="5883" max="5883" width="29.6640625" style="297" customWidth="1"/>
    <col min="5884" max="5884" width="12.6640625" style="297"/>
    <col min="5885" max="5885" width="29.6640625" style="297" customWidth="1"/>
    <col min="5886" max="5886" width="17" style="297" customWidth="1"/>
    <col min="5887" max="5887" width="37" style="297" customWidth="1"/>
    <col min="5888" max="5888" width="17.33203125" style="297" customWidth="1"/>
    <col min="5889" max="6138" width="9" style="297" customWidth="1"/>
    <col min="6139" max="6139" width="29.6640625" style="297" customWidth="1"/>
    <col min="6140" max="6140" width="12.6640625" style="297"/>
    <col min="6141" max="6141" width="29.6640625" style="297" customWidth="1"/>
    <col min="6142" max="6142" width="17" style="297" customWidth="1"/>
    <col min="6143" max="6143" width="37" style="297" customWidth="1"/>
    <col min="6144" max="6144" width="17.33203125" style="297" customWidth="1"/>
    <col min="6145" max="6394" width="9" style="297" customWidth="1"/>
    <col min="6395" max="6395" width="29.6640625" style="297" customWidth="1"/>
    <col min="6396" max="6396" width="12.6640625" style="297"/>
    <col min="6397" max="6397" width="29.6640625" style="297" customWidth="1"/>
    <col min="6398" max="6398" width="17" style="297" customWidth="1"/>
    <col min="6399" max="6399" width="37" style="297" customWidth="1"/>
    <col min="6400" max="6400" width="17.33203125" style="297" customWidth="1"/>
    <col min="6401" max="6650" width="9" style="297" customWidth="1"/>
    <col min="6651" max="6651" width="29.6640625" style="297" customWidth="1"/>
    <col min="6652" max="6652" width="12.6640625" style="297"/>
    <col min="6653" max="6653" width="29.6640625" style="297" customWidth="1"/>
    <col min="6654" max="6654" width="17" style="297" customWidth="1"/>
    <col min="6655" max="6655" width="37" style="297" customWidth="1"/>
    <col min="6656" max="6656" width="17.33203125" style="297" customWidth="1"/>
    <col min="6657" max="6906" width="9" style="297" customWidth="1"/>
    <col min="6907" max="6907" width="29.6640625" style="297" customWidth="1"/>
    <col min="6908" max="6908" width="12.6640625" style="297"/>
    <col min="6909" max="6909" width="29.6640625" style="297" customWidth="1"/>
    <col min="6910" max="6910" width="17" style="297" customWidth="1"/>
    <col min="6911" max="6911" width="37" style="297" customWidth="1"/>
    <col min="6912" max="6912" width="17.33203125" style="297" customWidth="1"/>
    <col min="6913" max="7162" width="9" style="297" customWidth="1"/>
    <col min="7163" max="7163" width="29.6640625" style="297" customWidth="1"/>
    <col min="7164" max="7164" width="12.6640625" style="297"/>
    <col min="7165" max="7165" width="29.6640625" style="297" customWidth="1"/>
    <col min="7166" max="7166" width="17" style="297" customWidth="1"/>
    <col min="7167" max="7167" width="37" style="297" customWidth="1"/>
    <col min="7168" max="7168" width="17.33203125" style="297" customWidth="1"/>
    <col min="7169" max="7418" width="9" style="297" customWidth="1"/>
    <col min="7419" max="7419" width="29.6640625" style="297" customWidth="1"/>
    <col min="7420" max="7420" width="12.6640625" style="297"/>
    <col min="7421" max="7421" width="29.6640625" style="297" customWidth="1"/>
    <col min="7422" max="7422" width="17" style="297" customWidth="1"/>
    <col min="7423" max="7423" width="37" style="297" customWidth="1"/>
    <col min="7424" max="7424" width="17.33203125" style="297" customWidth="1"/>
    <col min="7425" max="7674" width="9" style="297" customWidth="1"/>
    <col min="7675" max="7675" width="29.6640625" style="297" customWidth="1"/>
    <col min="7676" max="7676" width="12.6640625" style="297"/>
    <col min="7677" max="7677" width="29.6640625" style="297" customWidth="1"/>
    <col min="7678" max="7678" width="17" style="297" customWidth="1"/>
    <col min="7679" max="7679" width="37" style="297" customWidth="1"/>
    <col min="7680" max="7680" width="17.33203125" style="297" customWidth="1"/>
    <col min="7681" max="7930" width="9" style="297" customWidth="1"/>
    <col min="7931" max="7931" width="29.6640625" style="297" customWidth="1"/>
    <col min="7932" max="7932" width="12.6640625" style="297"/>
    <col min="7933" max="7933" width="29.6640625" style="297" customWidth="1"/>
    <col min="7934" max="7934" width="17" style="297" customWidth="1"/>
    <col min="7935" max="7935" width="37" style="297" customWidth="1"/>
    <col min="7936" max="7936" width="17.33203125" style="297" customWidth="1"/>
    <col min="7937" max="8186" width="9" style="297" customWidth="1"/>
    <col min="8187" max="8187" width="29.6640625" style="297" customWidth="1"/>
    <col min="8188" max="8188" width="12.6640625" style="297"/>
    <col min="8189" max="8189" width="29.6640625" style="297" customWidth="1"/>
    <col min="8190" max="8190" width="17" style="297" customWidth="1"/>
    <col min="8191" max="8191" width="37" style="297" customWidth="1"/>
    <col min="8192" max="8192" width="17.33203125" style="297" customWidth="1"/>
    <col min="8193" max="8442" width="9" style="297" customWidth="1"/>
    <col min="8443" max="8443" width="29.6640625" style="297" customWidth="1"/>
    <col min="8444" max="8444" width="12.6640625" style="297"/>
    <col min="8445" max="8445" width="29.6640625" style="297" customWidth="1"/>
    <col min="8446" max="8446" width="17" style="297" customWidth="1"/>
    <col min="8447" max="8447" width="37" style="297" customWidth="1"/>
    <col min="8448" max="8448" width="17.33203125" style="297" customWidth="1"/>
    <col min="8449" max="8698" width="9" style="297" customWidth="1"/>
    <col min="8699" max="8699" width="29.6640625" style="297" customWidth="1"/>
    <col min="8700" max="8700" width="12.6640625" style="297"/>
    <col min="8701" max="8701" width="29.6640625" style="297" customWidth="1"/>
    <col min="8702" max="8702" width="17" style="297" customWidth="1"/>
    <col min="8703" max="8703" width="37" style="297" customWidth="1"/>
    <col min="8704" max="8704" width="17.33203125" style="297" customWidth="1"/>
    <col min="8705" max="8954" width="9" style="297" customWidth="1"/>
    <col min="8955" max="8955" width="29.6640625" style="297" customWidth="1"/>
    <col min="8956" max="8956" width="12.6640625" style="297"/>
    <col min="8957" max="8957" width="29.6640625" style="297" customWidth="1"/>
    <col min="8958" max="8958" width="17" style="297" customWidth="1"/>
    <col min="8959" max="8959" width="37" style="297" customWidth="1"/>
    <col min="8960" max="8960" width="17.33203125" style="297" customWidth="1"/>
    <col min="8961" max="9210" width="9" style="297" customWidth="1"/>
    <col min="9211" max="9211" width="29.6640625" style="297" customWidth="1"/>
    <col min="9212" max="9212" width="12.6640625" style="297"/>
    <col min="9213" max="9213" width="29.6640625" style="297" customWidth="1"/>
    <col min="9214" max="9214" width="17" style="297" customWidth="1"/>
    <col min="9215" max="9215" width="37" style="297" customWidth="1"/>
    <col min="9216" max="9216" width="17.33203125" style="297" customWidth="1"/>
    <col min="9217" max="9466" width="9" style="297" customWidth="1"/>
    <col min="9467" max="9467" width="29.6640625" style="297" customWidth="1"/>
    <col min="9468" max="9468" width="12.6640625" style="297"/>
    <col min="9469" max="9469" width="29.6640625" style="297" customWidth="1"/>
    <col min="9470" max="9470" width="17" style="297" customWidth="1"/>
    <col min="9471" max="9471" width="37" style="297" customWidth="1"/>
    <col min="9472" max="9472" width="17.33203125" style="297" customWidth="1"/>
    <col min="9473" max="9722" width="9" style="297" customWidth="1"/>
    <col min="9723" max="9723" width="29.6640625" style="297" customWidth="1"/>
    <col min="9724" max="9724" width="12.6640625" style="297"/>
    <col min="9725" max="9725" width="29.6640625" style="297" customWidth="1"/>
    <col min="9726" max="9726" width="17" style="297" customWidth="1"/>
    <col min="9727" max="9727" width="37" style="297" customWidth="1"/>
    <col min="9728" max="9728" width="17.33203125" style="297" customWidth="1"/>
    <col min="9729" max="9978" width="9" style="297" customWidth="1"/>
    <col min="9979" max="9979" width="29.6640625" style="297" customWidth="1"/>
    <col min="9980" max="9980" width="12.6640625" style="297"/>
    <col min="9981" max="9981" width="29.6640625" style="297" customWidth="1"/>
    <col min="9982" max="9982" width="17" style="297" customWidth="1"/>
    <col min="9983" max="9983" width="37" style="297" customWidth="1"/>
    <col min="9984" max="9984" width="17.33203125" style="297" customWidth="1"/>
    <col min="9985" max="10234" width="9" style="297" customWidth="1"/>
    <col min="10235" max="10235" width="29.6640625" style="297" customWidth="1"/>
    <col min="10236" max="10236" width="12.6640625" style="297"/>
    <col min="10237" max="10237" width="29.6640625" style="297" customWidth="1"/>
    <col min="10238" max="10238" width="17" style="297" customWidth="1"/>
    <col min="10239" max="10239" width="37" style="297" customWidth="1"/>
    <col min="10240" max="10240" width="17.33203125" style="297" customWidth="1"/>
    <col min="10241" max="10490" width="9" style="297" customWidth="1"/>
    <col min="10491" max="10491" width="29.6640625" style="297" customWidth="1"/>
    <col min="10492" max="10492" width="12.6640625" style="297"/>
    <col min="10493" max="10493" width="29.6640625" style="297" customWidth="1"/>
    <col min="10494" max="10494" width="17" style="297" customWidth="1"/>
    <col min="10495" max="10495" width="37" style="297" customWidth="1"/>
    <col min="10496" max="10496" width="17.33203125" style="297" customWidth="1"/>
    <col min="10497" max="10746" width="9" style="297" customWidth="1"/>
    <col min="10747" max="10747" width="29.6640625" style="297" customWidth="1"/>
    <col min="10748" max="10748" width="12.6640625" style="297"/>
    <col min="10749" max="10749" width="29.6640625" style="297" customWidth="1"/>
    <col min="10750" max="10750" width="17" style="297" customWidth="1"/>
    <col min="10751" max="10751" width="37" style="297" customWidth="1"/>
    <col min="10752" max="10752" width="17.33203125" style="297" customWidth="1"/>
    <col min="10753" max="11002" width="9" style="297" customWidth="1"/>
    <col min="11003" max="11003" width="29.6640625" style="297" customWidth="1"/>
    <col min="11004" max="11004" width="12.6640625" style="297"/>
    <col min="11005" max="11005" width="29.6640625" style="297" customWidth="1"/>
    <col min="11006" max="11006" width="17" style="297" customWidth="1"/>
    <col min="11007" max="11007" width="37" style="297" customWidth="1"/>
    <col min="11008" max="11008" width="17.33203125" style="297" customWidth="1"/>
    <col min="11009" max="11258" width="9" style="297" customWidth="1"/>
    <col min="11259" max="11259" width="29.6640625" style="297" customWidth="1"/>
    <col min="11260" max="11260" width="12.6640625" style="297"/>
    <col min="11261" max="11261" width="29.6640625" style="297" customWidth="1"/>
    <col min="11262" max="11262" width="17" style="297" customWidth="1"/>
    <col min="11263" max="11263" width="37" style="297" customWidth="1"/>
    <col min="11264" max="11264" width="17.33203125" style="297" customWidth="1"/>
    <col min="11265" max="11514" width="9" style="297" customWidth="1"/>
    <col min="11515" max="11515" width="29.6640625" style="297" customWidth="1"/>
    <col min="11516" max="11516" width="12.6640625" style="297"/>
    <col min="11517" max="11517" width="29.6640625" style="297" customWidth="1"/>
    <col min="11518" max="11518" width="17" style="297" customWidth="1"/>
    <col min="11519" max="11519" width="37" style="297" customWidth="1"/>
    <col min="11520" max="11520" width="17.33203125" style="297" customWidth="1"/>
    <col min="11521" max="11770" width="9" style="297" customWidth="1"/>
    <col min="11771" max="11771" width="29.6640625" style="297" customWidth="1"/>
    <col min="11772" max="11772" width="12.6640625" style="297"/>
    <col min="11773" max="11773" width="29.6640625" style="297" customWidth="1"/>
    <col min="11774" max="11774" width="17" style="297" customWidth="1"/>
    <col min="11775" max="11775" width="37" style="297" customWidth="1"/>
    <col min="11776" max="11776" width="17.33203125" style="297" customWidth="1"/>
    <col min="11777" max="12026" width="9" style="297" customWidth="1"/>
    <col min="12027" max="12027" width="29.6640625" style="297" customWidth="1"/>
    <col min="12028" max="12028" width="12.6640625" style="297"/>
    <col min="12029" max="12029" width="29.6640625" style="297" customWidth="1"/>
    <col min="12030" max="12030" width="17" style="297" customWidth="1"/>
    <col min="12031" max="12031" width="37" style="297" customWidth="1"/>
    <col min="12032" max="12032" width="17.33203125" style="297" customWidth="1"/>
    <col min="12033" max="12282" width="9" style="297" customWidth="1"/>
    <col min="12283" max="12283" width="29.6640625" style="297" customWidth="1"/>
    <col min="12284" max="12284" width="12.6640625" style="297"/>
    <col min="12285" max="12285" width="29.6640625" style="297" customWidth="1"/>
    <col min="12286" max="12286" width="17" style="297" customWidth="1"/>
    <col min="12287" max="12287" width="37" style="297" customWidth="1"/>
    <col min="12288" max="12288" width="17.33203125" style="297" customWidth="1"/>
    <col min="12289" max="12538" width="9" style="297" customWidth="1"/>
    <col min="12539" max="12539" width="29.6640625" style="297" customWidth="1"/>
    <col min="12540" max="12540" width="12.6640625" style="297"/>
    <col min="12541" max="12541" width="29.6640625" style="297" customWidth="1"/>
    <col min="12542" max="12542" width="17" style="297" customWidth="1"/>
    <col min="12543" max="12543" width="37" style="297" customWidth="1"/>
    <col min="12544" max="12544" width="17.33203125" style="297" customWidth="1"/>
    <col min="12545" max="12794" width="9" style="297" customWidth="1"/>
    <col min="12795" max="12795" width="29.6640625" style="297" customWidth="1"/>
    <col min="12796" max="12796" width="12.6640625" style="297"/>
    <col min="12797" max="12797" width="29.6640625" style="297" customWidth="1"/>
    <col min="12798" max="12798" width="17" style="297" customWidth="1"/>
    <col min="12799" max="12799" width="37" style="297" customWidth="1"/>
    <col min="12800" max="12800" width="17.33203125" style="297" customWidth="1"/>
    <col min="12801" max="13050" width="9" style="297" customWidth="1"/>
    <col min="13051" max="13051" width="29.6640625" style="297" customWidth="1"/>
    <col min="13052" max="13052" width="12.6640625" style="297"/>
    <col min="13053" max="13053" width="29.6640625" style="297" customWidth="1"/>
    <col min="13054" max="13054" width="17" style="297" customWidth="1"/>
    <col min="13055" max="13055" width="37" style="297" customWidth="1"/>
    <col min="13056" max="13056" width="17.33203125" style="297" customWidth="1"/>
    <col min="13057" max="13306" width="9" style="297" customWidth="1"/>
    <col min="13307" max="13307" width="29.6640625" style="297" customWidth="1"/>
    <col min="13308" max="13308" width="12.6640625" style="297"/>
    <col min="13309" max="13309" width="29.6640625" style="297" customWidth="1"/>
    <col min="13310" max="13310" width="17" style="297" customWidth="1"/>
    <col min="13311" max="13311" width="37" style="297" customWidth="1"/>
    <col min="13312" max="13312" width="17.33203125" style="297" customWidth="1"/>
    <col min="13313" max="13562" width="9" style="297" customWidth="1"/>
    <col min="13563" max="13563" width="29.6640625" style="297" customWidth="1"/>
    <col min="13564" max="13564" width="12.6640625" style="297"/>
    <col min="13565" max="13565" width="29.6640625" style="297" customWidth="1"/>
    <col min="13566" max="13566" width="17" style="297" customWidth="1"/>
    <col min="13567" max="13567" width="37" style="297" customWidth="1"/>
    <col min="13568" max="13568" width="17.33203125" style="297" customWidth="1"/>
    <col min="13569" max="13818" width="9" style="297" customWidth="1"/>
    <col min="13819" max="13819" width="29.6640625" style="297" customWidth="1"/>
    <col min="13820" max="13820" width="12.6640625" style="297"/>
    <col min="13821" max="13821" width="29.6640625" style="297" customWidth="1"/>
    <col min="13822" max="13822" width="17" style="297" customWidth="1"/>
    <col min="13823" max="13823" width="37" style="297" customWidth="1"/>
    <col min="13824" max="13824" width="17.33203125" style="297" customWidth="1"/>
    <col min="13825" max="14074" width="9" style="297" customWidth="1"/>
    <col min="14075" max="14075" width="29.6640625" style="297" customWidth="1"/>
    <col min="14076" max="14076" width="12.6640625" style="297"/>
    <col min="14077" max="14077" width="29.6640625" style="297" customWidth="1"/>
    <col min="14078" max="14078" width="17" style="297" customWidth="1"/>
    <col min="14079" max="14079" width="37" style="297" customWidth="1"/>
    <col min="14080" max="14080" width="17.33203125" style="297" customWidth="1"/>
    <col min="14081" max="14330" width="9" style="297" customWidth="1"/>
    <col min="14331" max="14331" width="29.6640625" style="297" customWidth="1"/>
    <col min="14332" max="14332" width="12.6640625" style="297"/>
    <col min="14333" max="14333" width="29.6640625" style="297" customWidth="1"/>
    <col min="14334" max="14334" width="17" style="297" customWidth="1"/>
    <col min="14335" max="14335" width="37" style="297" customWidth="1"/>
    <col min="14336" max="14336" width="17.33203125" style="297" customWidth="1"/>
    <col min="14337" max="14586" width="9" style="297" customWidth="1"/>
    <col min="14587" max="14587" width="29.6640625" style="297" customWidth="1"/>
    <col min="14588" max="14588" width="12.6640625" style="297"/>
    <col min="14589" max="14589" width="29.6640625" style="297" customWidth="1"/>
    <col min="14590" max="14590" width="17" style="297" customWidth="1"/>
    <col min="14591" max="14591" width="37" style="297" customWidth="1"/>
    <col min="14592" max="14592" width="17.33203125" style="297" customWidth="1"/>
    <col min="14593" max="14842" width="9" style="297" customWidth="1"/>
    <col min="14843" max="14843" width="29.6640625" style="297" customWidth="1"/>
    <col min="14844" max="14844" width="12.6640625" style="297"/>
    <col min="14845" max="14845" width="29.6640625" style="297" customWidth="1"/>
    <col min="14846" max="14846" width="17" style="297" customWidth="1"/>
    <col min="14847" max="14847" width="37" style="297" customWidth="1"/>
    <col min="14848" max="14848" width="17.33203125" style="297" customWidth="1"/>
    <col min="14849" max="15098" width="9" style="297" customWidth="1"/>
    <col min="15099" max="15099" width="29.6640625" style="297" customWidth="1"/>
    <col min="15100" max="15100" width="12.6640625" style="297"/>
    <col min="15101" max="15101" width="29.6640625" style="297" customWidth="1"/>
    <col min="15102" max="15102" width="17" style="297" customWidth="1"/>
    <col min="15103" max="15103" width="37" style="297" customWidth="1"/>
    <col min="15104" max="15104" width="17.33203125" style="297" customWidth="1"/>
    <col min="15105" max="15354" width="9" style="297" customWidth="1"/>
    <col min="15355" max="15355" width="29.6640625" style="297" customWidth="1"/>
    <col min="15356" max="15356" width="12.6640625" style="297"/>
    <col min="15357" max="15357" width="29.6640625" style="297" customWidth="1"/>
    <col min="15358" max="15358" width="17" style="297" customWidth="1"/>
    <col min="15359" max="15359" width="37" style="297" customWidth="1"/>
    <col min="15360" max="15360" width="17.33203125" style="297" customWidth="1"/>
    <col min="15361" max="15610" width="9" style="297" customWidth="1"/>
    <col min="15611" max="15611" width="29.6640625" style="297" customWidth="1"/>
    <col min="15612" max="15612" width="12.6640625" style="297"/>
    <col min="15613" max="15613" width="29.6640625" style="297" customWidth="1"/>
    <col min="15614" max="15614" width="17" style="297" customWidth="1"/>
    <col min="15615" max="15615" width="37" style="297" customWidth="1"/>
    <col min="15616" max="15616" width="17.33203125" style="297" customWidth="1"/>
    <col min="15617" max="15866" width="9" style="297" customWidth="1"/>
    <col min="15867" max="15867" width="29.6640625" style="297" customWidth="1"/>
    <col min="15868" max="15868" width="12.6640625" style="297"/>
    <col min="15869" max="15869" width="29.6640625" style="297" customWidth="1"/>
    <col min="15870" max="15870" width="17" style="297" customWidth="1"/>
    <col min="15871" max="15871" width="37" style="297" customWidth="1"/>
    <col min="15872" max="15872" width="17.33203125" style="297" customWidth="1"/>
    <col min="15873" max="16122" width="9" style="297" customWidth="1"/>
    <col min="16123" max="16123" width="29.6640625" style="297" customWidth="1"/>
    <col min="16124" max="16124" width="12.6640625" style="297"/>
    <col min="16125" max="16125" width="29.6640625" style="297" customWidth="1"/>
    <col min="16126" max="16126" width="17" style="297" customWidth="1"/>
    <col min="16127" max="16127" width="37" style="297" customWidth="1"/>
    <col min="16128" max="16128" width="17.33203125" style="297" customWidth="1"/>
    <col min="16129" max="16378" width="9" style="297" customWidth="1"/>
    <col min="16379" max="16379" width="29.6640625" style="297" customWidth="1"/>
    <col min="16380" max="16384" width="12.6640625" style="297"/>
  </cols>
  <sheetData>
    <row r="1" spans="1:5" ht="17">
      <c r="A1" s="690" t="s">
        <v>1512</v>
      </c>
      <c r="B1" s="690"/>
      <c r="C1" s="295"/>
      <c r="D1" s="296"/>
    </row>
    <row r="2" spans="1:5" ht="23">
      <c r="A2" s="691" t="s">
        <v>531</v>
      </c>
      <c r="B2" s="691"/>
      <c r="C2" s="691"/>
      <c r="D2" s="691"/>
    </row>
    <row r="3" spans="1:5" s="301" customFormat="1">
      <c r="A3" s="298"/>
      <c r="B3" s="299"/>
      <c r="C3" s="300"/>
      <c r="D3" s="219" t="s">
        <v>521</v>
      </c>
    </row>
    <row r="4" spans="1:5" s="301" customFormat="1" ht="17">
      <c r="A4" s="567" t="s">
        <v>522</v>
      </c>
      <c r="B4" s="567" t="s">
        <v>523</v>
      </c>
      <c r="C4" s="567" t="s">
        <v>524</v>
      </c>
      <c r="D4" s="568" t="s">
        <v>523</v>
      </c>
    </row>
    <row r="5" spans="1:5" s="301" customFormat="1" ht="17">
      <c r="A5" s="567" t="s">
        <v>525</v>
      </c>
      <c r="B5" s="569">
        <f>B6+B11</f>
        <v>4001</v>
      </c>
      <c r="C5" s="567" t="s">
        <v>525</v>
      </c>
      <c r="D5" s="570">
        <f>D6+D12</f>
        <v>4001</v>
      </c>
    </row>
    <row r="6" spans="1:5" s="301" customFormat="1" ht="17">
      <c r="A6" s="571" t="s">
        <v>506</v>
      </c>
      <c r="B6" s="570">
        <f>SUM(B7:B7)</f>
        <v>4000</v>
      </c>
      <c r="C6" s="572" t="s">
        <v>526</v>
      </c>
      <c r="D6" s="570">
        <f>D7</f>
        <v>2037</v>
      </c>
    </row>
    <row r="7" spans="1:5" s="301" customFormat="1">
      <c r="A7" s="573" t="s">
        <v>1396</v>
      </c>
      <c r="B7" s="550">
        <v>4000</v>
      </c>
      <c r="C7" s="574" t="s">
        <v>1763</v>
      </c>
      <c r="D7" s="550">
        <v>2037</v>
      </c>
      <c r="E7" s="302"/>
    </row>
    <row r="8" spans="1:5" s="301" customFormat="1">
      <c r="A8" s="575"/>
      <c r="B8" s="576"/>
      <c r="C8" s="577" t="s">
        <v>527</v>
      </c>
      <c r="D8" s="550">
        <v>2037</v>
      </c>
    </row>
    <row r="9" spans="1:5" s="301" customFormat="1">
      <c r="A9" s="575"/>
      <c r="B9" s="576"/>
      <c r="C9" s="577"/>
      <c r="D9" s="550"/>
    </row>
    <row r="10" spans="1:5" s="301" customFormat="1">
      <c r="A10" s="575"/>
      <c r="B10" s="576"/>
      <c r="C10" s="577"/>
      <c r="D10" s="550">
        <v>2037</v>
      </c>
    </row>
    <row r="11" spans="1:5" s="301" customFormat="1" ht="17">
      <c r="A11" s="578" t="s">
        <v>528</v>
      </c>
      <c r="B11" s="549">
        <f>B12</f>
        <v>1</v>
      </c>
      <c r="C11" s="578" t="s">
        <v>529</v>
      </c>
      <c r="D11" s="570">
        <f>D12</f>
        <v>1964</v>
      </c>
      <c r="E11" s="303"/>
    </row>
    <row r="12" spans="1:5" s="301" customFormat="1">
      <c r="A12" s="573" t="s">
        <v>1397</v>
      </c>
      <c r="B12" s="550">
        <v>1</v>
      </c>
      <c r="C12" s="573" t="s">
        <v>530</v>
      </c>
      <c r="D12" s="550">
        <v>1964</v>
      </c>
    </row>
    <row r="13" spans="1:5" ht="72" customHeight="1">
      <c r="A13" s="723" t="s">
        <v>1768</v>
      </c>
      <c r="B13" s="723"/>
      <c r="C13" s="723"/>
      <c r="D13" s="723"/>
    </row>
  </sheetData>
  <mergeCells count="3">
    <mergeCell ref="A1:B1"/>
    <mergeCell ref="A2:D2"/>
    <mergeCell ref="A13:D1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2"/>
  <sheetViews>
    <sheetView workbookViewId="0">
      <selection activeCell="E30" sqref="E30"/>
    </sheetView>
  </sheetViews>
  <sheetFormatPr baseColWidth="10" defaultColWidth="9" defaultRowHeight="15"/>
  <cols>
    <col min="1" max="3" width="20.6640625" style="53" customWidth="1"/>
    <col min="4" max="4" width="24.83203125" style="53" customWidth="1"/>
    <col min="5" max="5" width="28.83203125" style="53" customWidth="1"/>
    <col min="6" max="16384" width="9" style="53"/>
  </cols>
  <sheetData>
    <row r="1" spans="1:4" ht="87" customHeight="1">
      <c r="A1" s="671" t="s">
        <v>203</v>
      </c>
      <c r="B1" s="672"/>
      <c r="C1" s="672"/>
      <c r="D1" s="672"/>
    </row>
    <row r="2" spans="1:4" ht="13.5" customHeight="1">
      <c r="A2" s="673" t="s">
        <v>1022</v>
      </c>
      <c r="B2" s="674"/>
      <c r="C2" s="674"/>
      <c r="D2" s="674"/>
    </row>
    <row r="3" spans="1:4" ht="13.5" customHeight="1">
      <c r="A3" s="674"/>
      <c r="B3" s="674"/>
      <c r="C3" s="674"/>
      <c r="D3" s="674"/>
    </row>
    <row r="4" spans="1:4" ht="13.5" customHeight="1">
      <c r="A4" s="674"/>
      <c r="B4" s="674"/>
      <c r="C4" s="674"/>
      <c r="D4" s="674"/>
    </row>
    <row r="5" spans="1:4" ht="13.5" customHeight="1">
      <c r="A5" s="674"/>
      <c r="B5" s="674"/>
      <c r="C5" s="674"/>
      <c r="D5" s="674"/>
    </row>
    <row r="6" spans="1:4" ht="13.5" customHeight="1">
      <c r="A6" s="674"/>
      <c r="B6" s="674"/>
      <c r="C6" s="674"/>
      <c r="D6" s="674"/>
    </row>
    <row r="7" spans="1:4" ht="13.5" customHeight="1">
      <c r="A7" s="674"/>
      <c r="B7" s="674"/>
      <c r="C7" s="674"/>
      <c r="D7" s="674"/>
    </row>
    <row r="8" spans="1:4" ht="13.5" customHeight="1">
      <c r="A8" s="674"/>
      <c r="B8" s="674"/>
      <c r="C8" s="674"/>
      <c r="D8" s="674"/>
    </row>
    <row r="9" spans="1:4" ht="13.5" customHeight="1">
      <c r="A9" s="674"/>
      <c r="B9" s="674"/>
      <c r="C9" s="674"/>
      <c r="D9" s="674"/>
    </row>
    <row r="10" spans="1:4" ht="13.5" customHeight="1">
      <c r="A10" s="674"/>
      <c r="B10" s="674"/>
      <c r="C10" s="674"/>
      <c r="D10" s="674"/>
    </row>
    <row r="11" spans="1:4" ht="13.5" customHeight="1">
      <c r="A11" s="674"/>
      <c r="B11" s="674"/>
      <c r="C11" s="674"/>
      <c r="D11" s="674"/>
    </row>
    <row r="12" spans="1:4" ht="13.5" customHeight="1">
      <c r="A12" s="674"/>
      <c r="B12" s="674"/>
      <c r="C12" s="674"/>
      <c r="D12" s="674"/>
    </row>
  </sheetData>
  <mergeCells count="2">
    <mergeCell ref="A1:D1"/>
    <mergeCell ref="A2:D12"/>
  </mergeCells>
  <phoneticPr fontId="6" type="noConversion"/>
  <pageMargins left="0.7" right="0.7" top="0.75" bottom="0.75" header="0.3" footer="0.3"/>
  <pageSetup paperSize="9" scale="98"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AW7"/>
  <sheetViews>
    <sheetView showGridLines="0" showZeros="0" workbookViewId="0">
      <selection activeCell="H16" sqref="H16"/>
    </sheetView>
  </sheetViews>
  <sheetFormatPr baseColWidth="10" defaultColWidth="6.6640625" defaultRowHeight="13"/>
  <cols>
    <col min="1" max="1" width="35.6640625" style="14" customWidth="1"/>
    <col min="2" max="4" width="15.6640625" style="14" customWidth="1"/>
    <col min="5" max="6" width="9" style="14" customWidth="1"/>
    <col min="7" max="10" width="6" style="14" customWidth="1"/>
    <col min="11" max="11" width="9" style="14" customWidth="1"/>
    <col min="12" max="12" width="6.1640625" style="14" customWidth="1"/>
    <col min="13" max="49" width="9" style="14" customWidth="1"/>
    <col min="50" max="16384" width="6.6640625" style="14"/>
  </cols>
  <sheetData>
    <row r="1" spans="1:49" ht="19.5" customHeight="1">
      <c r="A1" s="13" t="s">
        <v>584</v>
      </c>
    </row>
    <row r="2" spans="1:49" ht="26.25" customHeight="1">
      <c r="A2" s="667" t="s">
        <v>309</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row>
    <row r="3" spans="1:49" ht="19.5" customHeight="1" thickBot="1">
      <c r="A3" s="16"/>
      <c r="B3" s="17"/>
      <c r="C3" s="16" t="s">
        <v>0</v>
      </c>
      <c r="D3" s="18" t="s">
        <v>1</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row>
    <row r="4" spans="1:49" s="13" customFormat="1" ht="50" customHeight="1">
      <c r="A4" s="58" t="s">
        <v>89</v>
      </c>
      <c r="B4" s="59" t="s">
        <v>70</v>
      </c>
      <c r="C4" s="59" t="s">
        <v>71</v>
      </c>
      <c r="D4" s="60" t="s">
        <v>165</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7"/>
    </row>
    <row r="5" spans="1:49" s="1" customFormat="1" ht="25" customHeight="1">
      <c r="A5" s="82" t="s">
        <v>75</v>
      </c>
      <c r="B5" s="320">
        <f>B6</f>
        <v>4698</v>
      </c>
      <c r="C5" s="320">
        <f>C6</f>
        <v>4000</v>
      </c>
      <c r="D5" s="489">
        <f>D6</f>
        <v>85.142613878246067</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5" customHeight="1">
      <c r="A6" s="84" t="s">
        <v>1398</v>
      </c>
      <c r="B6" s="487">
        <v>4698</v>
      </c>
      <c r="C6" s="487">
        <v>4000</v>
      </c>
      <c r="D6" s="486">
        <f>C6/B6*100</f>
        <v>85.142613878246067</v>
      </c>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2" customFormat="1" ht="37.5" customHeight="1">
      <c r="A7" s="724"/>
      <c r="B7" s="724"/>
      <c r="C7" s="724"/>
      <c r="D7" s="724"/>
    </row>
  </sheetData>
  <sheetProtection formatCells="0" formatColumns="0" formatRows="0"/>
  <mergeCells count="2">
    <mergeCell ref="A2:D2"/>
    <mergeCell ref="A7:D7"/>
  </mergeCells>
  <phoneticPr fontId="6" type="noConversion"/>
  <printOptions horizontalCentered="1"/>
  <pageMargins left="0.70833333333333304" right="0.70833333333333304" top="0.55069444444444404" bottom="0.35416666666666702" header="0.31458333333333299" footer="0.31458333333333299"/>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D15"/>
  <sheetViews>
    <sheetView workbookViewId="0">
      <selection activeCell="D30" sqref="D30"/>
    </sheetView>
  </sheetViews>
  <sheetFormatPr baseColWidth="10" defaultColWidth="9" defaultRowHeight="15"/>
  <cols>
    <col min="1" max="3" width="22.1640625" style="53" customWidth="1"/>
    <col min="4" max="4" width="27" style="53" customWidth="1"/>
    <col min="5" max="5" width="28.83203125" style="53" customWidth="1"/>
    <col min="6" max="16384" width="9" style="53"/>
  </cols>
  <sheetData>
    <row r="1" spans="1:4" ht="65.25" customHeight="1">
      <c r="A1" s="671" t="s">
        <v>310</v>
      </c>
      <c r="B1" s="672"/>
      <c r="C1" s="672"/>
      <c r="D1" s="672"/>
    </row>
    <row r="2" spans="1:4" ht="14.25" customHeight="1">
      <c r="A2" s="694" t="s">
        <v>1399</v>
      </c>
      <c r="B2" s="694"/>
      <c r="C2" s="694"/>
      <c r="D2" s="694"/>
    </row>
    <row r="3" spans="1:4" ht="14.25" customHeight="1">
      <c r="A3" s="694"/>
      <c r="B3" s="694"/>
      <c r="C3" s="694"/>
      <c r="D3" s="694"/>
    </row>
    <row r="4" spans="1:4" ht="14.25" customHeight="1">
      <c r="A4" s="694"/>
      <c r="B4" s="694"/>
      <c r="C4" s="694"/>
      <c r="D4" s="694"/>
    </row>
    <row r="5" spans="1:4" ht="14.25" customHeight="1">
      <c r="A5" s="694"/>
      <c r="B5" s="694"/>
      <c r="C5" s="694"/>
      <c r="D5" s="694"/>
    </row>
    <row r="6" spans="1:4" ht="14.25" customHeight="1">
      <c r="A6" s="694"/>
      <c r="B6" s="694"/>
      <c r="C6" s="694"/>
      <c r="D6" s="694"/>
    </row>
    <row r="7" spans="1:4" ht="14.25" customHeight="1">
      <c r="A7" s="694"/>
      <c r="B7" s="694"/>
      <c r="C7" s="694"/>
      <c r="D7" s="694"/>
    </row>
    <row r="8" spans="1:4" ht="14.25" customHeight="1">
      <c r="A8" s="694"/>
      <c r="B8" s="694"/>
      <c r="C8" s="694"/>
      <c r="D8" s="694"/>
    </row>
    <row r="9" spans="1:4" ht="9.75" customHeight="1">
      <c r="A9" s="694"/>
      <c r="B9" s="694"/>
      <c r="C9" s="694"/>
      <c r="D9" s="694"/>
    </row>
    <row r="10" spans="1:4" ht="14.25" hidden="1" customHeight="1">
      <c r="A10" s="694"/>
      <c r="B10" s="694"/>
      <c r="C10" s="694"/>
      <c r="D10" s="694"/>
    </row>
    <row r="11" spans="1:4" ht="14.25" hidden="1" customHeight="1">
      <c r="A11" s="694"/>
      <c r="B11" s="694"/>
      <c r="C11" s="694"/>
      <c r="D11" s="694"/>
    </row>
    <row r="12" spans="1:4" hidden="1">
      <c r="A12" s="694"/>
      <c r="B12" s="694"/>
      <c r="C12" s="694"/>
      <c r="D12" s="694"/>
    </row>
    <row r="13" spans="1:4" hidden="1">
      <c r="A13" s="694"/>
      <c r="B13" s="694"/>
      <c r="C13" s="694"/>
      <c r="D13" s="694"/>
    </row>
    <row r="14" spans="1:4" hidden="1">
      <c r="A14" s="694"/>
      <c r="B14" s="694"/>
      <c r="C14" s="694"/>
      <c r="D14" s="694"/>
    </row>
    <row r="15" spans="1:4" hidden="1">
      <c r="A15" s="694"/>
      <c r="B15" s="694"/>
      <c r="C15" s="694"/>
      <c r="D15" s="694"/>
    </row>
  </sheetData>
  <mergeCells count="2">
    <mergeCell ref="A1:D1"/>
    <mergeCell ref="A2:D15"/>
  </mergeCells>
  <phoneticPr fontId="6" type="noConversion"/>
  <pageMargins left="0.7" right="0.7" top="0.75" bottom="0.75" header="0.3" footer="0.3"/>
  <pageSetup paperSize="9" scale="92"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AS9"/>
  <sheetViews>
    <sheetView showGridLines="0" showZeros="0" zoomScaleNormal="100" workbookViewId="0">
      <selection activeCell="D5" sqref="D5"/>
    </sheetView>
  </sheetViews>
  <sheetFormatPr baseColWidth="10" defaultColWidth="6.6640625" defaultRowHeight="13"/>
  <cols>
    <col min="1" max="1" width="35.83203125" style="14" bestFit="1" customWidth="1"/>
    <col min="2" max="2" width="13.6640625" style="14" customWidth="1"/>
    <col min="3" max="4" width="15.6640625" style="14" customWidth="1"/>
    <col min="5" max="45" width="9" style="14" customWidth="1"/>
    <col min="46" max="16384" width="6.6640625" style="14"/>
  </cols>
  <sheetData>
    <row r="1" spans="1:45" ht="19.5" customHeight="1">
      <c r="A1" s="13" t="s">
        <v>585</v>
      </c>
    </row>
    <row r="2" spans="1:45" ht="30.75" customHeight="1">
      <c r="A2" s="667" t="s">
        <v>311</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85" t="s">
        <v>90</v>
      </c>
      <c r="B4" s="85" t="s">
        <v>59</v>
      </c>
      <c r="C4" s="85" t="s">
        <v>72</v>
      </c>
      <c r="D4" s="85" t="s">
        <v>168</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86" t="s">
        <v>49</v>
      </c>
      <c r="B5" s="430">
        <f>B6+B7+B8</f>
        <v>3761</v>
      </c>
      <c r="C5" s="430">
        <v>2037</v>
      </c>
      <c r="D5" s="88">
        <f>C5/B5*100</f>
        <v>54.161127359744754</v>
      </c>
    </row>
    <row r="6" spans="1:45" s="13" customFormat="1" ht="25" customHeight="1">
      <c r="A6" s="488" t="s">
        <v>1393</v>
      </c>
      <c r="B6" s="430">
        <v>60</v>
      </c>
      <c r="C6" s="430"/>
      <c r="D6" s="88"/>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488" t="s">
        <v>1395</v>
      </c>
      <c r="B7" s="430">
        <v>3046</v>
      </c>
      <c r="C7" s="430"/>
      <c r="D7" s="88"/>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s="13" customFormat="1" ht="25" customHeight="1">
      <c r="A8" s="488" t="s">
        <v>1764</v>
      </c>
      <c r="B8" s="430">
        <v>655</v>
      </c>
      <c r="C8" s="430">
        <v>2037</v>
      </c>
      <c r="D8" s="88">
        <f>C8/B8*100</f>
        <v>310.99236641221376</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row>
    <row r="9" spans="1:45" s="13" customFormat="1" ht="25" customHeight="1">
      <c r="A9" s="89"/>
      <c r="B9" s="85"/>
      <c r="C9" s="87"/>
      <c r="D9" s="88"/>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row>
  </sheetData>
  <sheetProtection formatCells="0" formatColumns="0" formatRows="0"/>
  <mergeCells count="1">
    <mergeCell ref="A2:D2"/>
  </mergeCells>
  <phoneticPr fontId="6" type="noConversion"/>
  <printOptions horizontalCentered="1"/>
  <pageMargins left="0.70833333333333304" right="0.70833333333333304" top="0.74791666666666701" bottom="0.55069444444444404" header="0.31458333333333299" footer="0.31458333333333299"/>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E68"/>
  <sheetViews>
    <sheetView workbookViewId="0">
      <selection activeCell="D20" sqref="D20"/>
    </sheetView>
  </sheetViews>
  <sheetFormatPr baseColWidth="10" defaultColWidth="9" defaultRowHeight="15"/>
  <cols>
    <col min="1" max="1" width="42.83203125" style="192" customWidth="1"/>
    <col min="2" max="2" width="19.6640625" style="192" customWidth="1"/>
    <col min="3" max="3" width="11.6640625" style="180" customWidth="1"/>
    <col min="4" max="16384" width="9" style="180"/>
  </cols>
  <sheetData>
    <row r="1" spans="1:5" ht="18" customHeight="1">
      <c r="A1" s="696" t="s">
        <v>1513</v>
      </c>
      <c r="B1" s="696"/>
    </row>
    <row r="2" spans="1:5" ht="19">
      <c r="A2" s="667" t="s">
        <v>311</v>
      </c>
      <c r="B2" s="667"/>
      <c r="C2" s="509"/>
      <c r="D2" s="509"/>
      <c r="E2" s="509"/>
    </row>
    <row r="3" spans="1:5" ht="20.25" customHeight="1" thickBot="1">
      <c r="A3" s="181"/>
      <c r="B3" s="182" t="s">
        <v>292</v>
      </c>
    </row>
    <row r="4" spans="1:5" ht="20" customHeight="1">
      <c r="A4" s="183" t="s">
        <v>346</v>
      </c>
      <c r="B4" s="184" t="s">
        <v>320</v>
      </c>
    </row>
    <row r="5" spans="1:5" ht="20" customHeight="1">
      <c r="A5" s="434" t="s">
        <v>1291</v>
      </c>
      <c r="B5" s="432">
        <v>2037</v>
      </c>
    </row>
    <row r="6" spans="1:5" ht="20" customHeight="1">
      <c r="A6" s="435" t="s">
        <v>1766</v>
      </c>
      <c r="B6" s="432">
        <v>2037</v>
      </c>
    </row>
    <row r="7" spans="1:5" ht="20" customHeight="1">
      <c r="A7" s="433" t="s">
        <v>1765</v>
      </c>
      <c r="B7" s="432">
        <v>2037</v>
      </c>
    </row>
    <row r="8" spans="1:5" ht="20" customHeight="1">
      <c r="A8" s="188"/>
      <c r="B8" s="186"/>
    </row>
    <row r="9" spans="1:5" ht="20" customHeight="1">
      <c r="A9" s="188"/>
      <c r="B9" s="186"/>
    </row>
    <row r="10" spans="1:5" ht="20" customHeight="1">
      <c r="A10" s="188"/>
      <c r="B10" s="186"/>
    </row>
    <row r="11" spans="1:5">
      <c r="A11" s="188"/>
      <c r="B11" s="186"/>
    </row>
    <row r="12" spans="1:5">
      <c r="A12" s="188"/>
      <c r="B12" s="186"/>
    </row>
    <row r="13" spans="1:5">
      <c r="A13" s="188"/>
      <c r="B13" s="186"/>
    </row>
    <row r="14" spans="1:5">
      <c r="A14" s="188"/>
      <c r="B14" s="186"/>
    </row>
    <row r="15" spans="1:5">
      <c r="A15" s="188"/>
      <c r="B15" s="186"/>
    </row>
    <row r="16" spans="1:5">
      <c r="A16" s="188"/>
      <c r="B16" s="186"/>
    </row>
    <row r="17" spans="1:2">
      <c r="A17" s="188"/>
      <c r="B17" s="186"/>
    </row>
    <row r="18" spans="1:2">
      <c r="A18" s="188"/>
      <c r="B18" s="186"/>
    </row>
    <row r="19" spans="1:2">
      <c r="A19" s="188"/>
      <c r="B19" s="186"/>
    </row>
    <row r="20" spans="1:2">
      <c r="A20" s="188"/>
      <c r="B20" s="186"/>
    </row>
    <row r="21" spans="1:2">
      <c r="A21" s="188"/>
      <c r="B21" s="186"/>
    </row>
    <row r="22" spans="1:2">
      <c r="A22" s="187"/>
      <c r="B22" s="186"/>
    </row>
    <row r="23" spans="1:2">
      <c r="A23" s="188"/>
      <c r="B23" s="186"/>
    </row>
    <row r="24" spans="1:2">
      <c r="A24" s="188"/>
      <c r="B24" s="186"/>
    </row>
    <row r="25" spans="1:2">
      <c r="A25" s="188"/>
      <c r="B25" s="186"/>
    </row>
    <row r="26" spans="1:2">
      <c r="A26" s="188"/>
      <c r="B26" s="186"/>
    </row>
    <row r="27" spans="1:2">
      <c r="A27" s="187"/>
      <c r="B27" s="186"/>
    </row>
    <row r="28" spans="1:2">
      <c r="A28" s="188"/>
      <c r="B28" s="186"/>
    </row>
    <row r="29" spans="1:2">
      <c r="A29" s="188"/>
      <c r="B29" s="186"/>
    </row>
    <row r="30" spans="1:2">
      <c r="A30" s="188"/>
      <c r="B30" s="186"/>
    </row>
    <row r="31" spans="1:2">
      <c r="A31" s="188"/>
      <c r="B31" s="186"/>
    </row>
    <row r="32" spans="1:2">
      <c r="A32" s="187"/>
      <c r="B32" s="186"/>
    </row>
    <row r="33" spans="1:2">
      <c r="A33" s="188"/>
      <c r="B33" s="186"/>
    </row>
    <row r="34" spans="1:2">
      <c r="A34" s="188"/>
      <c r="B34" s="186"/>
    </row>
    <row r="35" spans="1:2">
      <c r="A35" s="188"/>
      <c r="B35" s="186"/>
    </row>
    <row r="36" spans="1:2">
      <c r="A36" s="188"/>
      <c r="B36" s="186"/>
    </row>
    <row r="37" spans="1:2">
      <c r="A37" s="188"/>
      <c r="B37" s="186"/>
    </row>
    <row r="38" spans="1:2">
      <c r="A38" s="188"/>
      <c r="B38" s="186"/>
    </row>
    <row r="39" spans="1:2">
      <c r="A39" s="188"/>
      <c r="B39" s="186"/>
    </row>
    <row r="40" spans="1:2">
      <c r="A40" s="188"/>
      <c r="B40" s="186"/>
    </row>
    <row r="41" spans="1:2">
      <c r="A41" s="188"/>
      <c r="B41" s="186"/>
    </row>
    <row r="42" spans="1:2">
      <c r="A42" s="187"/>
      <c r="B42" s="186"/>
    </row>
    <row r="43" spans="1:2">
      <c r="A43" s="188"/>
      <c r="B43" s="186"/>
    </row>
    <row r="44" spans="1:2">
      <c r="A44" s="188"/>
      <c r="B44" s="186"/>
    </row>
    <row r="45" spans="1:2">
      <c r="A45" s="188"/>
      <c r="B45" s="186"/>
    </row>
    <row r="46" spans="1:2">
      <c r="A46" s="187"/>
      <c r="B46" s="186"/>
    </row>
    <row r="47" spans="1:2">
      <c r="A47" s="188"/>
      <c r="B47" s="186"/>
    </row>
    <row r="48" spans="1:2">
      <c r="A48" s="188"/>
      <c r="B48" s="186"/>
    </row>
    <row r="49" spans="1:2">
      <c r="A49" s="188"/>
      <c r="B49" s="186"/>
    </row>
    <row r="50" spans="1:2">
      <c r="A50" s="190"/>
      <c r="B50" s="191"/>
    </row>
    <row r="51" spans="1:2">
      <c r="A51" s="698" t="s">
        <v>387</v>
      </c>
      <c r="B51" s="698"/>
    </row>
    <row r="65" s="180" customFormat="1"/>
    <row r="66" s="180" customFormat="1"/>
    <row r="67" s="180" customFormat="1"/>
    <row r="68" s="180" customFormat="1"/>
  </sheetData>
  <mergeCells count="3">
    <mergeCell ref="A1:B1"/>
    <mergeCell ref="A2:B2"/>
    <mergeCell ref="A51:B51"/>
  </mergeCells>
  <phoneticPr fontId="6" type="noConversion"/>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D13"/>
  <sheetViews>
    <sheetView workbookViewId="0">
      <selection activeCell="D20" sqref="D20"/>
    </sheetView>
  </sheetViews>
  <sheetFormatPr baseColWidth="10" defaultColWidth="9" defaultRowHeight="15"/>
  <cols>
    <col min="1" max="3" width="22.1640625" style="53" customWidth="1"/>
    <col min="4" max="4" width="27" style="53" customWidth="1"/>
    <col min="5" max="5" width="28.83203125" style="53" customWidth="1"/>
    <col min="6" max="16384" width="9" style="53"/>
  </cols>
  <sheetData>
    <row r="1" spans="1:4" ht="73.5" customHeight="1">
      <c r="A1" s="671" t="s">
        <v>312</v>
      </c>
      <c r="B1" s="672"/>
      <c r="C1" s="672"/>
      <c r="D1" s="672"/>
    </row>
    <row r="2" spans="1:4" ht="14.25" customHeight="1">
      <c r="A2" s="694" t="s">
        <v>1845</v>
      </c>
      <c r="B2" s="694"/>
      <c r="C2" s="694"/>
      <c r="D2" s="694"/>
    </row>
    <row r="3" spans="1:4" ht="14.25" customHeight="1">
      <c r="A3" s="694"/>
      <c r="B3" s="694"/>
      <c r="C3" s="694"/>
      <c r="D3" s="694"/>
    </row>
    <row r="4" spans="1:4" ht="14.25" customHeight="1">
      <c r="A4" s="694"/>
      <c r="B4" s="694"/>
      <c r="C4" s="694"/>
      <c r="D4" s="694"/>
    </row>
    <row r="5" spans="1:4" ht="14.25" customHeight="1">
      <c r="A5" s="694"/>
      <c r="B5" s="694"/>
      <c r="C5" s="694"/>
      <c r="D5" s="694"/>
    </row>
    <row r="6" spans="1:4" ht="14.25" customHeight="1">
      <c r="A6" s="694"/>
      <c r="B6" s="694"/>
      <c r="C6" s="694"/>
      <c r="D6" s="694"/>
    </row>
    <row r="7" spans="1:4" ht="9" customHeight="1">
      <c r="A7" s="694"/>
      <c r="B7" s="694"/>
      <c r="C7" s="694"/>
      <c r="D7" s="694"/>
    </row>
    <row r="8" spans="1:4" ht="14.25" hidden="1" customHeight="1">
      <c r="A8" s="694"/>
      <c r="B8" s="694"/>
      <c r="C8" s="694"/>
      <c r="D8" s="694"/>
    </row>
    <row r="9" spans="1:4" ht="14.25" hidden="1" customHeight="1">
      <c r="A9" s="694"/>
      <c r="B9" s="694"/>
      <c r="C9" s="694"/>
      <c r="D9" s="694"/>
    </row>
    <row r="10" spans="1:4" ht="14.25" hidden="1" customHeight="1">
      <c r="A10" s="694"/>
      <c r="B10" s="694"/>
      <c r="C10" s="694"/>
      <c r="D10" s="694"/>
    </row>
    <row r="11" spans="1:4" ht="14.25" hidden="1" customHeight="1">
      <c r="A11" s="694"/>
      <c r="B11" s="694"/>
      <c r="C11" s="694"/>
      <c r="D11" s="694"/>
    </row>
    <row r="12" spans="1:4" hidden="1">
      <c r="A12" s="694"/>
      <c r="B12" s="694"/>
      <c r="C12" s="694"/>
      <c r="D12" s="694"/>
    </row>
    <row r="13" spans="1:4" hidden="1">
      <c r="A13" s="694"/>
      <c r="B13" s="694"/>
      <c r="C13" s="694"/>
      <c r="D13" s="694"/>
    </row>
  </sheetData>
  <mergeCells count="2">
    <mergeCell ref="A1:D1"/>
    <mergeCell ref="A2:D13"/>
  </mergeCells>
  <phoneticPr fontId="6" type="noConversion"/>
  <pageMargins left="0.7" right="0.7" top="0.75" bottom="0.75" header="0.3" footer="0.3"/>
  <pageSetup paperSize="9" scale="92"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AW38"/>
  <sheetViews>
    <sheetView showGridLines="0" showZeros="0" topLeftCell="A22" workbookViewId="0">
      <selection activeCell="A43" sqref="A43"/>
    </sheetView>
  </sheetViews>
  <sheetFormatPr baseColWidth="10" defaultColWidth="6.6640625" defaultRowHeight="13"/>
  <cols>
    <col min="1" max="1" width="38.1640625" style="2" customWidth="1"/>
    <col min="2" max="4" width="15.6640625" style="2" customWidth="1"/>
    <col min="5" max="11" width="9" style="2" customWidth="1"/>
    <col min="12" max="12" width="6.1640625" style="2" customWidth="1"/>
    <col min="13" max="49" width="9" style="2" customWidth="1"/>
    <col min="50" max="16384" width="6.6640625" style="2"/>
  </cols>
  <sheetData>
    <row r="1" spans="1:49" ht="19.5" customHeight="1">
      <c r="A1" s="13" t="s">
        <v>1514</v>
      </c>
    </row>
    <row r="2" spans="1:49" ht="34.5" customHeight="1">
      <c r="A2" s="665" t="s">
        <v>313</v>
      </c>
      <c r="B2" s="665"/>
      <c r="C2" s="665"/>
      <c r="D2" s="665"/>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ht="19.5" customHeight="1">
      <c r="A3" s="5"/>
      <c r="B3" s="6"/>
      <c r="C3" s="5" t="s">
        <v>0</v>
      </c>
      <c r="D3" s="7" t="s">
        <v>1</v>
      </c>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row>
    <row r="4" spans="1:49" s="1" customFormat="1" ht="50" customHeight="1">
      <c r="A4" s="634" t="s">
        <v>89</v>
      </c>
      <c r="B4" s="634" t="s">
        <v>73</v>
      </c>
      <c r="C4" s="634" t="s">
        <v>74</v>
      </c>
      <c r="D4" s="634" t="s">
        <v>169</v>
      </c>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1"/>
    </row>
    <row r="5" spans="1:49" s="1" customFormat="1" ht="20" customHeight="1">
      <c r="A5" s="635" t="s">
        <v>171</v>
      </c>
      <c r="B5" s="634" t="s">
        <v>1294</v>
      </c>
      <c r="C5" s="634" t="s">
        <v>1294</v>
      </c>
      <c r="D5" s="634"/>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row>
    <row r="6" spans="1:49" s="1" customFormat="1" ht="20" customHeight="1">
      <c r="A6" s="637" t="s">
        <v>172</v>
      </c>
      <c r="B6" s="647"/>
      <c r="C6" s="647"/>
      <c r="D6" s="639"/>
      <c r="E6" s="10"/>
      <c r="F6" s="10"/>
      <c r="G6" s="10"/>
      <c r="H6" s="10"/>
      <c r="I6" s="10"/>
      <c r="J6" s="10"/>
      <c r="K6" s="10"/>
      <c r="L6" s="12"/>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1" customFormat="1" ht="20" customHeight="1">
      <c r="A7" s="637" t="s">
        <v>173</v>
      </c>
      <c r="B7" s="647"/>
      <c r="C7" s="647"/>
      <c r="D7" s="639"/>
      <c r="E7" s="10"/>
      <c r="F7" s="10"/>
      <c r="G7" s="10"/>
      <c r="H7" s="10"/>
      <c r="I7" s="10"/>
      <c r="J7" s="10"/>
      <c r="K7" s="10"/>
      <c r="L7" s="12"/>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row>
    <row r="8" spans="1:49" s="1" customFormat="1" ht="20" customHeight="1">
      <c r="A8" s="637" t="s">
        <v>174</v>
      </c>
      <c r="B8" s="647"/>
      <c r="C8" s="647"/>
      <c r="D8" s="639"/>
      <c r="E8" s="10"/>
      <c r="F8" s="10"/>
      <c r="G8" s="10"/>
      <c r="H8" s="10"/>
      <c r="I8" s="10"/>
      <c r="J8" s="10"/>
      <c r="K8" s="10"/>
      <c r="L8" s="12"/>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row>
    <row r="9" spans="1:49" s="1" customFormat="1" ht="20" customHeight="1">
      <c r="A9" s="640" t="s">
        <v>175</v>
      </c>
      <c r="B9" s="647"/>
      <c r="C9" s="647"/>
      <c r="D9" s="639"/>
      <c r="E9" s="10"/>
      <c r="F9" s="10"/>
      <c r="G9" s="10"/>
      <c r="H9" s="10"/>
      <c r="I9" s="10"/>
      <c r="J9" s="10"/>
      <c r="K9" s="10"/>
      <c r="L9" s="12"/>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row>
    <row r="10" spans="1:49" s="1" customFormat="1" ht="20" customHeight="1">
      <c r="A10" s="637" t="s">
        <v>172</v>
      </c>
      <c r="B10" s="648"/>
      <c r="C10" s="648"/>
      <c r="D10" s="648"/>
    </row>
    <row r="11" spans="1:49" ht="20" customHeight="1">
      <c r="A11" s="637" t="s">
        <v>173</v>
      </c>
      <c r="B11" s="641"/>
      <c r="C11" s="641"/>
      <c r="D11" s="641"/>
    </row>
    <row r="12" spans="1:49" ht="20" customHeight="1">
      <c r="A12" s="637" t="s">
        <v>174</v>
      </c>
      <c r="B12" s="641"/>
      <c r="C12" s="641"/>
      <c r="D12" s="641"/>
    </row>
    <row r="13" spans="1:49" ht="20" customHeight="1">
      <c r="A13" s="635" t="s">
        <v>176</v>
      </c>
      <c r="B13" s="641"/>
      <c r="C13" s="641"/>
      <c r="D13" s="641"/>
    </row>
    <row r="14" spans="1:49" ht="20" customHeight="1">
      <c r="A14" s="637" t="s">
        <v>172</v>
      </c>
      <c r="B14" s="641"/>
      <c r="C14" s="641"/>
      <c r="D14" s="641"/>
    </row>
    <row r="15" spans="1:49" ht="20" customHeight="1">
      <c r="A15" s="637" t="s">
        <v>173</v>
      </c>
      <c r="B15" s="641"/>
      <c r="C15" s="641"/>
      <c r="D15" s="641"/>
    </row>
    <row r="16" spans="1:49" ht="20" customHeight="1">
      <c r="A16" s="637" t="s">
        <v>174</v>
      </c>
      <c r="B16" s="641"/>
      <c r="C16" s="641"/>
      <c r="D16" s="641"/>
    </row>
    <row r="17" spans="1:4" ht="20" customHeight="1">
      <c r="A17" s="635" t="s">
        <v>177</v>
      </c>
      <c r="B17" s="641"/>
      <c r="C17" s="641"/>
      <c r="D17" s="641"/>
    </row>
    <row r="18" spans="1:4" ht="20" customHeight="1">
      <c r="A18" s="637" t="s">
        <v>172</v>
      </c>
      <c r="B18" s="641"/>
      <c r="C18" s="641"/>
      <c r="D18" s="641"/>
    </row>
    <row r="19" spans="1:4" ht="20" customHeight="1">
      <c r="A19" s="637" t="s">
        <v>178</v>
      </c>
      <c r="B19" s="641"/>
      <c r="C19" s="641"/>
      <c r="D19" s="641"/>
    </row>
    <row r="20" spans="1:4" ht="20" customHeight="1">
      <c r="A20" s="637" t="s">
        <v>170</v>
      </c>
      <c r="B20" s="641"/>
      <c r="C20" s="641"/>
      <c r="D20" s="641"/>
    </row>
    <row r="21" spans="1:4" ht="20" customHeight="1">
      <c r="A21" s="635" t="s">
        <v>179</v>
      </c>
      <c r="B21" s="641"/>
      <c r="C21" s="641"/>
      <c r="D21" s="641"/>
    </row>
    <row r="22" spans="1:4" ht="20" customHeight="1">
      <c r="A22" s="637" t="s">
        <v>180</v>
      </c>
      <c r="B22" s="641"/>
      <c r="C22" s="641"/>
      <c r="D22" s="641"/>
    </row>
    <row r="23" spans="1:4" ht="20" customHeight="1">
      <c r="A23" s="637" t="s">
        <v>181</v>
      </c>
      <c r="B23" s="641"/>
      <c r="C23" s="641"/>
      <c r="D23" s="641"/>
    </row>
    <row r="24" spans="1:4" ht="20" customHeight="1">
      <c r="A24" s="637" t="s">
        <v>170</v>
      </c>
      <c r="B24" s="641"/>
      <c r="C24" s="641"/>
      <c r="D24" s="641"/>
    </row>
    <row r="25" spans="1:4" ht="20" customHeight="1">
      <c r="A25" s="635" t="s">
        <v>182</v>
      </c>
      <c r="B25" s="641"/>
      <c r="C25" s="641"/>
      <c r="D25" s="641"/>
    </row>
    <row r="26" spans="1:4" ht="20" customHeight="1">
      <c r="A26" s="637" t="s">
        <v>180</v>
      </c>
      <c r="B26" s="641"/>
      <c r="C26" s="641"/>
      <c r="D26" s="641"/>
    </row>
    <row r="27" spans="1:4" ht="20" customHeight="1">
      <c r="A27" s="637" t="s">
        <v>181</v>
      </c>
      <c r="B27" s="641"/>
      <c r="C27" s="641"/>
      <c r="D27" s="641"/>
    </row>
    <row r="28" spans="1:4" ht="20" customHeight="1">
      <c r="A28" s="637" t="s">
        <v>170</v>
      </c>
      <c r="B28" s="641"/>
      <c r="C28" s="641"/>
      <c r="D28" s="641"/>
    </row>
    <row r="29" spans="1:4" ht="20" customHeight="1">
      <c r="A29" s="635" t="s">
        <v>183</v>
      </c>
      <c r="B29" s="641"/>
      <c r="C29" s="641"/>
      <c r="D29" s="641"/>
    </row>
    <row r="30" spans="1:4" ht="20" customHeight="1">
      <c r="A30" s="637" t="s">
        <v>180</v>
      </c>
      <c r="B30" s="641"/>
      <c r="C30" s="641"/>
      <c r="D30" s="641"/>
    </row>
    <row r="31" spans="1:4" ht="20" customHeight="1">
      <c r="A31" s="637" t="s">
        <v>181</v>
      </c>
      <c r="B31" s="641"/>
      <c r="C31" s="641"/>
      <c r="D31" s="641"/>
    </row>
    <row r="32" spans="1:4" ht="20" customHeight="1">
      <c r="A32" s="637" t="s">
        <v>170</v>
      </c>
      <c r="B32" s="641"/>
      <c r="C32" s="641"/>
      <c r="D32" s="641"/>
    </row>
    <row r="33" spans="1:4" ht="20" customHeight="1">
      <c r="A33" s="642"/>
      <c r="B33" s="641"/>
      <c r="C33" s="641"/>
      <c r="D33" s="641"/>
    </row>
    <row r="34" spans="1:4" ht="20" customHeight="1">
      <c r="A34" s="644" t="s">
        <v>184</v>
      </c>
      <c r="B34" s="641"/>
      <c r="C34" s="641"/>
      <c r="D34" s="641"/>
    </row>
    <row r="35" spans="1:4" ht="20" customHeight="1">
      <c r="A35" s="637" t="s">
        <v>180</v>
      </c>
      <c r="B35" s="641"/>
      <c r="C35" s="641"/>
      <c r="D35" s="641"/>
    </row>
    <row r="36" spans="1:4" ht="20" customHeight="1">
      <c r="A36" s="637" t="s">
        <v>181</v>
      </c>
      <c r="B36" s="641"/>
      <c r="C36" s="641"/>
      <c r="D36" s="641"/>
    </row>
    <row r="37" spans="1:4" ht="20" customHeight="1">
      <c r="A37" s="637" t="s">
        <v>170</v>
      </c>
      <c r="B37" s="641"/>
      <c r="C37" s="641"/>
      <c r="D37" s="641"/>
    </row>
    <row r="38" spans="1:4" ht="22.5" customHeight="1">
      <c r="A38" s="1" t="s">
        <v>76</v>
      </c>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AS21"/>
  <sheetViews>
    <sheetView showGridLines="0" showZeros="0" workbookViewId="0">
      <selection activeCell="A4" sqref="A4:D21"/>
    </sheetView>
  </sheetViews>
  <sheetFormatPr baseColWidth="10" defaultColWidth="6.6640625" defaultRowHeight="13"/>
  <cols>
    <col min="1" max="1" width="36.1640625" style="14" customWidth="1"/>
    <col min="2" max="4" width="14.6640625" style="14" customWidth="1"/>
    <col min="5" max="45" width="9" style="14" customWidth="1"/>
    <col min="46" max="16384" width="6.6640625" style="14"/>
  </cols>
  <sheetData>
    <row r="1" spans="1:45" ht="19.5" customHeight="1">
      <c r="A1" s="13" t="s">
        <v>1515</v>
      </c>
    </row>
    <row r="2" spans="1:45" ht="31.5" customHeight="1">
      <c r="A2" s="667" t="s">
        <v>314</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599" t="s">
        <v>99</v>
      </c>
      <c r="B4" s="634" t="s">
        <v>73</v>
      </c>
      <c r="C4" s="634" t="s">
        <v>66</v>
      </c>
      <c r="D4" s="634" t="s">
        <v>169</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ht="25" customHeight="1">
      <c r="A5" s="635" t="s">
        <v>185</v>
      </c>
      <c r="B5" s="634" t="s">
        <v>1294</v>
      </c>
      <c r="C5" s="634" t="s">
        <v>1294</v>
      </c>
      <c r="D5" s="639"/>
    </row>
    <row r="6" spans="1:45" ht="25" customHeight="1">
      <c r="A6" s="642" t="s">
        <v>186</v>
      </c>
      <c r="B6" s="599"/>
      <c r="C6" s="645"/>
      <c r="D6" s="639"/>
    </row>
    <row r="7" spans="1:45" ht="25" customHeight="1">
      <c r="A7" s="635" t="s">
        <v>187</v>
      </c>
      <c r="B7" s="599"/>
      <c r="C7" s="645"/>
      <c r="D7" s="639"/>
    </row>
    <row r="8" spans="1:45" ht="25" customHeight="1">
      <c r="A8" s="642" t="s">
        <v>186</v>
      </c>
      <c r="B8" s="599"/>
      <c r="C8" s="645"/>
      <c r="D8" s="639"/>
    </row>
    <row r="9" spans="1:45" ht="25" customHeight="1">
      <c r="A9" s="635" t="s">
        <v>188</v>
      </c>
      <c r="B9" s="599"/>
      <c r="C9" s="645"/>
      <c r="D9" s="639"/>
    </row>
    <row r="10" spans="1:45" ht="25" customHeight="1">
      <c r="A10" s="642" t="s">
        <v>186</v>
      </c>
      <c r="B10" s="646"/>
      <c r="C10" s="646"/>
      <c r="D10" s="646"/>
    </row>
    <row r="11" spans="1:45" ht="25" customHeight="1">
      <c r="A11" s="635" t="s">
        <v>189</v>
      </c>
      <c r="B11" s="646"/>
      <c r="C11" s="646"/>
      <c r="D11" s="646"/>
    </row>
    <row r="12" spans="1:45" ht="25" customHeight="1">
      <c r="A12" s="642" t="s">
        <v>190</v>
      </c>
      <c r="B12" s="646"/>
      <c r="C12" s="646"/>
      <c r="D12" s="646"/>
    </row>
    <row r="13" spans="1:45" ht="25" customHeight="1">
      <c r="A13" s="635" t="s">
        <v>191</v>
      </c>
      <c r="B13" s="646"/>
      <c r="C13" s="646"/>
      <c r="D13" s="646"/>
    </row>
    <row r="14" spans="1:45" ht="25" customHeight="1">
      <c r="A14" s="642" t="s">
        <v>190</v>
      </c>
      <c r="B14" s="646"/>
      <c r="C14" s="646"/>
      <c r="D14" s="646"/>
    </row>
    <row r="15" spans="1:45" ht="25" customHeight="1">
      <c r="A15" s="635" t="s">
        <v>192</v>
      </c>
      <c r="B15" s="646"/>
      <c r="C15" s="646"/>
      <c r="D15" s="646"/>
    </row>
    <row r="16" spans="1:45" ht="25" customHeight="1">
      <c r="A16" s="642" t="s">
        <v>193</v>
      </c>
      <c r="B16" s="646"/>
      <c r="C16" s="646"/>
      <c r="D16" s="646"/>
    </row>
    <row r="17" spans="1:4" ht="25" customHeight="1">
      <c r="A17" s="635" t="s">
        <v>194</v>
      </c>
      <c r="B17" s="646"/>
      <c r="C17" s="646"/>
      <c r="D17" s="646"/>
    </row>
    <row r="18" spans="1:4" ht="25" customHeight="1">
      <c r="A18" s="642" t="s">
        <v>195</v>
      </c>
      <c r="B18" s="646"/>
      <c r="C18" s="646"/>
      <c r="D18" s="646"/>
    </row>
    <row r="19" spans="1:4" ht="25" customHeight="1">
      <c r="A19" s="642"/>
      <c r="B19" s="646"/>
      <c r="C19" s="646"/>
      <c r="D19" s="646"/>
    </row>
    <row r="20" spans="1:4" ht="25" customHeight="1">
      <c r="A20" s="644" t="s">
        <v>196</v>
      </c>
      <c r="B20" s="646"/>
      <c r="C20" s="646"/>
      <c r="D20" s="646"/>
    </row>
    <row r="21" spans="1:4" ht="25" customHeight="1">
      <c r="A21" s="649" t="s">
        <v>197</v>
      </c>
      <c r="B21" s="646"/>
      <c r="C21" s="646"/>
      <c r="D21" s="646"/>
    </row>
  </sheetData>
  <sheetProtection formatCells="0" formatColumns="0" formatRows="0"/>
  <mergeCells count="1">
    <mergeCell ref="A2:D2"/>
  </mergeCells>
  <phoneticPr fontId="6" type="noConversion"/>
  <printOptions horizontalCentered="1"/>
  <pageMargins left="0.70833333333333304" right="0.70833333333333304" top="0.74791666666666701" bottom="0.74791666666666701" header="0.31458333333333299" footer="0.31458333333333299"/>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D35"/>
  <sheetViews>
    <sheetView workbookViewId="0">
      <selection activeCell="E6" sqref="E6"/>
    </sheetView>
  </sheetViews>
  <sheetFormatPr baseColWidth="10" defaultColWidth="9" defaultRowHeight="15"/>
  <cols>
    <col min="1" max="4" width="23.6640625" style="53" customWidth="1"/>
    <col min="5" max="5" width="28.83203125" style="53" customWidth="1"/>
    <col min="6" max="16384" width="9" style="53"/>
  </cols>
  <sheetData>
    <row r="1" spans="1:4" ht="63.75" customHeight="1">
      <c r="A1" s="672" t="s">
        <v>315</v>
      </c>
      <c r="B1" s="672"/>
      <c r="C1" s="672"/>
      <c r="D1" s="672"/>
    </row>
    <row r="2" spans="1:4" ht="13.5" customHeight="1">
      <c r="A2" s="703" t="s">
        <v>1295</v>
      </c>
      <c r="B2" s="704"/>
      <c r="C2" s="704"/>
      <c r="D2" s="704"/>
    </row>
    <row r="3" spans="1:4" ht="13.5" customHeight="1">
      <c r="A3" s="704"/>
      <c r="B3" s="704"/>
      <c r="C3" s="704"/>
      <c r="D3" s="704"/>
    </row>
    <row r="4" spans="1:4" ht="13.5" customHeight="1">
      <c r="A4" s="704"/>
      <c r="B4" s="704"/>
      <c r="C4" s="704"/>
      <c r="D4" s="704"/>
    </row>
    <row r="5" spans="1:4" ht="13.5" customHeight="1">
      <c r="A5" s="704"/>
      <c r="B5" s="704"/>
      <c r="C5" s="704"/>
      <c r="D5" s="704"/>
    </row>
    <row r="6" spans="1:4" ht="13.5" customHeight="1">
      <c r="A6" s="704"/>
      <c r="B6" s="704"/>
      <c r="C6" s="704"/>
      <c r="D6" s="704"/>
    </row>
    <row r="7" spans="1:4" ht="13.5" customHeight="1">
      <c r="A7" s="704"/>
      <c r="B7" s="704"/>
      <c r="C7" s="704"/>
      <c r="D7" s="704"/>
    </row>
    <row r="8" spans="1:4" ht="11.25" customHeight="1">
      <c r="A8" s="704"/>
      <c r="B8" s="704"/>
      <c r="C8" s="704"/>
      <c r="D8" s="704"/>
    </row>
    <row r="9" spans="1:4" ht="13.5" hidden="1" customHeight="1">
      <c r="A9" s="704"/>
      <c r="B9" s="704"/>
      <c r="C9" s="704"/>
      <c r="D9" s="704"/>
    </row>
    <row r="10" spans="1:4" ht="13.5" hidden="1" customHeight="1">
      <c r="A10" s="704"/>
      <c r="B10" s="704"/>
      <c r="C10" s="704"/>
      <c r="D10" s="704"/>
    </row>
    <row r="11" spans="1:4" ht="13.5" hidden="1" customHeight="1">
      <c r="A11" s="704"/>
      <c r="B11" s="704"/>
      <c r="C11" s="704"/>
      <c r="D11" s="704"/>
    </row>
    <row r="12" spans="1:4" ht="13.5" hidden="1" customHeight="1">
      <c r="A12" s="704"/>
      <c r="B12" s="704"/>
      <c r="C12" s="704"/>
      <c r="D12" s="704"/>
    </row>
    <row r="13" spans="1:4" ht="8.25" hidden="1" customHeight="1">
      <c r="A13" s="704"/>
      <c r="B13" s="704"/>
      <c r="C13" s="704"/>
      <c r="D13" s="704"/>
    </row>
    <row r="14" spans="1:4" ht="13.5" hidden="1" customHeight="1">
      <c r="A14" s="704"/>
      <c r="B14" s="704"/>
      <c r="C14" s="704"/>
      <c r="D14" s="704"/>
    </row>
    <row r="15" spans="1:4" ht="13.5" hidden="1" customHeight="1">
      <c r="A15" s="704"/>
      <c r="B15" s="704"/>
      <c r="C15" s="704"/>
      <c r="D15" s="704"/>
    </row>
    <row r="16" spans="1:4" ht="13.5" hidden="1" customHeight="1">
      <c r="A16" s="704"/>
      <c r="B16" s="704"/>
      <c r="C16" s="704"/>
      <c r="D16" s="704"/>
    </row>
    <row r="17" spans="1:4" ht="13.5" hidden="1" customHeight="1">
      <c r="A17" s="704"/>
      <c r="B17" s="704"/>
      <c r="C17" s="704"/>
      <c r="D17" s="704"/>
    </row>
    <row r="18" spans="1:4" ht="13.5" hidden="1" customHeight="1">
      <c r="A18" s="704"/>
      <c r="B18" s="704"/>
      <c r="C18" s="704"/>
      <c r="D18" s="704"/>
    </row>
    <row r="19" spans="1:4" ht="13.5" hidden="1" customHeight="1">
      <c r="A19" s="704"/>
      <c r="B19" s="704"/>
      <c r="C19" s="704"/>
      <c r="D19" s="704"/>
    </row>
    <row r="20" spans="1:4" ht="13.5" hidden="1" customHeight="1">
      <c r="A20" s="704"/>
      <c r="B20" s="704"/>
      <c r="C20" s="704"/>
      <c r="D20" s="704"/>
    </row>
    <row r="21" spans="1:4" ht="13.5" hidden="1" customHeight="1">
      <c r="A21" s="704"/>
      <c r="B21" s="704"/>
      <c r="C21" s="704"/>
      <c r="D21" s="704"/>
    </row>
    <row r="22" spans="1:4" ht="13.5" hidden="1" customHeight="1">
      <c r="A22" s="704"/>
      <c r="B22" s="704"/>
      <c r="C22" s="704"/>
      <c r="D22" s="704"/>
    </row>
    <row r="23" spans="1:4" ht="13.5" hidden="1" customHeight="1">
      <c r="A23" s="704"/>
      <c r="B23" s="704"/>
      <c r="C23" s="704"/>
      <c r="D23" s="704"/>
    </row>
    <row r="24" spans="1:4" ht="13.5" hidden="1" customHeight="1">
      <c r="A24" s="704"/>
      <c r="B24" s="704"/>
      <c r="C24" s="704"/>
      <c r="D24" s="704"/>
    </row>
    <row r="25" spans="1:4" ht="13.5" hidden="1" customHeight="1">
      <c r="A25" s="704"/>
      <c r="B25" s="704"/>
      <c r="C25" s="704"/>
      <c r="D25" s="704"/>
    </row>
    <row r="26" spans="1:4" ht="13.5" hidden="1" customHeight="1">
      <c r="A26" s="704"/>
      <c r="B26" s="704"/>
      <c r="C26" s="704"/>
      <c r="D26" s="704"/>
    </row>
    <row r="27" spans="1:4" ht="13.5" hidden="1" customHeight="1">
      <c r="A27" s="704"/>
      <c r="B27" s="704"/>
      <c r="C27" s="704"/>
      <c r="D27" s="704"/>
    </row>
    <row r="28" spans="1:4" ht="13.5" hidden="1" customHeight="1">
      <c r="A28" s="704"/>
      <c r="B28" s="704"/>
      <c r="C28" s="704"/>
      <c r="D28" s="704"/>
    </row>
    <row r="29" spans="1:4" ht="13.5" hidden="1" customHeight="1">
      <c r="A29" s="704"/>
      <c r="B29" s="704"/>
      <c r="C29" s="704"/>
      <c r="D29" s="704"/>
    </row>
    <row r="30" spans="1:4" ht="13.5" hidden="1" customHeight="1">
      <c r="A30" s="704"/>
      <c r="B30" s="704"/>
      <c r="C30" s="704"/>
      <c r="D30" s="704"/>
    </row>
    <row r="31" spans="1:4" ht="13.5" hidden="1" customHeight="1">
      <c r="A31" s="704"/>
      <c r="B31" s="704"/>
      <c r="C31" s="704"/>
      <c r="D31" s="704"/>
    </row>
    <row r="32" spans="1:4" ht="13.5" hidden="1" customHeight="1">
      <c r="A32" s="704"/>
      <c r="B32" s="704"/>
      <c r="C32" s="704"/>
      <c r="D32" s="704"/>
    </row>
    <row r="33" spans="1:4" ht="13.5" hidden="1" customHeight="1">
      <c r="A33" s="704"/>
      <c r="B33" s="704"/>
      <c r="C33" s="704"/>
      <c r="D33" s="704"/>
    </row>
    <row r="34" spans="1:4" ht="13.5" hidden="1" customHeight="1">
      <c r="A34" s="704"/>
      <c r="B34" s="704"/>
      <c r="C34" s="704"/>
      <c r="D34" s="704"/>
    </row>
    <row r="35" spans="1:4" ht="13.5" hidden="1" customHeight="1">
      <c r="A35" s="704"/>
      <c r="B35" s="704"/>
      <c r="C35" s="704"/>
      <c r="D35" s="704"/>
    </row>
  </sheetData>
  <mergeCells count="2">
    <mergeCell ref="A1:D1"/>
    <mergeCell ref="A2:D35"/>
  </mergeCells>
  <phoneticPr fontId="6" type="noConversion"/>
  <pageMargins left="0.7" right="0.7" top="0.75" bottom="0.75" header="0.3" footer="0.3"/>
  <pageSetup paperSize="9" scale="8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9"/>
  <sheetViews>
    <sheetView workbookViewId="0">
      <selection activeCell="A4" sqref="A4:D16"/>
    </sheetView>
  </sheetViews>
  <sheetFormatPr baseColWidth="10" defaultColWidth="8.83203125" defaultRowHeight="15"/>
  <cols>
    <col min="1" max="1" width="38.1640625" style="218" customWidth="1"/>
    <col min="2" max="2" width="10.1640625" style="218" customWidth="1"/>
    <col min="3" max="3" width="40.33203125" style="218" customWidth="1"/>
    <col min="4" max="4" width="9.6640625" style="218" customWidth="1"/>
    <col min="5" max="247" width="9" style="218"/>
    <col min="248" max="248" width="36.6640625" style="218" customWidth="1"/>
    <col min="249" max="249" width="11.6640625" style="218" customWidth="1"/>
    <col min="250" max="250" width="8.1640625" style="218" customWidth="1"/>
    <col min="251" max="251" width="36.5" style="218" customWidth="1"/>
    <col min="252" max="252" width="10.6640625" style="218" customWidth="1"/>
    <col min="253" max="253" width="8.1640625" style="218" customWidth="1"/>
    <col min="254" max="254" width="9.1640625" style="218" customWidth="1"/>
    <col min="255" max="258" width="0" style="218" hidden="1" customWidth="1"/>
    <col min="259" max="503" width="9" style="218"/>
    <col min="504" max="504" width="36.6640625" style="218" customWidth="1"/>
    <col min="505" max="505" width="11.6640625" style="218" customWidth="1"/>
    <col min="506" max="506" width="8.1640625" style="218" customWidth="1"/>
    <col min="507" max="507" width="36.5" style="218" customWidth="1"/>
    <col min="508" max="508" width="10.6640625" style="218" customWidth="1"/>
    <col min="509" max="509" width="8.1640625" style="218" customWidth="1"/>
    <col min="510" max="510" width="9.1640625" style="218" customWidth="1"/>
    <col min="511" max="514" width="0" style="218" hidden="1" customWidth="1"/>
    <col min="515" max="759" width="9" style="218"/>
    <col min="760" max="760" width="36.6640625" style="218" customWidth="1"/>
    <col min="761" max="761" width="11.6640625" style="218" customWidth="1"/>
    <col min="762" max="762" width="8.1640625" style="218" customWidth="1"/>
    <col min="763" max="763" width="36.5" style="218" customWidth="1"/>
    <col min="764" max="764" width="10.6640625" style="218" customWidth="1"/>
    <col min="765" max="765" width="8.1640625" style="218" customWidth="1"/>
    <col min="766" max="766" width="9.1640625" style="218" customWidth="1"/>
    <col min="767" max="770" width="0" style="218" hidden="1" customWidth="1"/>
    <col min="771" max="1015" width="9" style="218"/>
    <col min="1016" max="1016" width="36.6640625" style="218" customWidth="1"/>
    <col min="1017" max="1017" width="11.6640625" style="218" customWidth="1"/>
    <col min="1018" max="1018" width="8.1640625" style="218" customWidth="1"/>
    <col min="1019" max="1019" width="36.5" style="218" customWidth="1"/>
    <col min="1020" max="1020" width="10.6640625" style="218" customWidth="1"/>
    <col min="1021" max="1021" width="8.1640625" style="218" customWidth="1"/>
    <col min="1022" max="1022" width="9.1640625" style="218" customWidth="1"/>
    <col min="1023" max="1026" width="0" style="218" hidden="1" customWidth="1"/>
    <col min="1027" max="1271" width="9" style="218"/>
    <col min="1272" max="1272" width="36.6640625" style="218" customWidth="1"/>
    <col min="1273" max="1273" width="11.6640625" style="218" customWidth="1"/>
    <col min="1274" max="1274" width="8.1640625" style="218" customWidth="1"/>
    <col min="1275" max="1275" width="36.5" style="218" customWidth="1"/>
    <col min="1276" max="1276" width="10.6640625" style="218" customWidth="1"/>
    <col min="1277" max="1277" width="8.1640625" style="218" customWidth="1"/>
    <col min="1278" max="1278" width="9.1640625" style="218" customWidth="1"/>
    <col min="1279" max="1282" width="0" style="218" hidden="1" customWidth="1"/>
    <col min="1283" max="1527" width="9" style="218"/>
    <col min="1528" max="1528" width="36.6640625" style="218" customWidth="1"/>
    <col min="1529" max="1529" width="11.6640625" style="218" customWidth="1"/>
    <col min="1530" max="1530" width="8.1640625" style="218" customWidth="1"/>
    <col min="1531" max="1531" width="36.5" style="218" customWidth="1"/>
    <col min="1532" max="1532" width="10.6640625" style="218" customWidth="1"/>
    <col min="1533" max="1533" width="8.1640625" style="218" customWidth="1"/>
    <col min="1534" max="1534" width="9.1640625" style="218" customWidth="1"/>
    <col min="1535" max="1538" width="0" style="218" hidden="1" customWidth="1"/>
    <col min="1539" max="1783" width="9" style="218"/>
    <col min="1784" max="1784" width="36.6640625" style="218" customWidth="1"/>
    <col min="1785" max="1785" width="11.6640625" style="218" customWidth="1"/>
    <col min="1786" max="1786" width="8.1640625" style="218" customWidth="1"/>
    <col min="1787" max="1787" width="36.5" style="218" customWidth="1"/>
    <col min="1788" max="1788" width="10.6640625" style="218" customWidth="1"/>
    <col min="1789" max="1789" width="8.1640625" style="218" customWidth="1"/>
    <col min="1790" max="1790" width="9.1640625" style="218" customWidth="1"/>
    <col min="1791" max="1794" width="0" style="218" hidden="1" customWidth="1"/>
    <col min="1795" max="2039" width="9" style="218"/>
    <col min="2040" max="2040" width="36.6640625" style="218" customWidth="1"/>
    <col min="2041" max="2041" width="11.6640625" style="218" customWidth="1"/>
    <col min="2042" max="2042" width="8.1640625" style="218" customWidth="1"/>
    <col min="2043" max="2043" width="36.5" style="218" customWidth="1"/>
    <col min="2044" max="2044" width="10.6640625" style="218" customWidth="1"/>
    <col min="2045" max="2045" width="8.1640625" style="218" customWidth="1"/>
    <col min="2046" max="2046" width="9.1640625" style="218" customWidth="1"/>
    <col min="2047" max="2050" width="0" style="218" hidden="1" customWidth="1"/>
    <col min="2051" max="2295" width="9" style="218"/>
    <col min="2296" max="2296" width="36.6640625" style="218" customWidth="1"/>
    <col min="2297" max="2297" width="11.6640625" style="218" customWidth="1"/>
    <col min="2298" max="2298" width="8.1640625" style="218" customWidth="1"/>
    <col min="2299" max="2299" width="36.5" style="218" customWidth="1"/>
    <col min="2300" max="2300" width="10.6640625" style="218" customWidth="1"/>
    <col min="2301" max="2301" width="8.1640625" style="218" customWidth="1"/>
    <col min="2302" max="2302" width="9.1640625" style="218" customWidth="1"/>
    <col min="2303" max="2306" width="0" style="218" hidden="1" customWidth="1"/>
    <col min="2307" max="2551" width="9" style="218"/>
    <col min="2552" max="2552" width="36.6640625" style="218" customWidth="1"/>
    <col min="2553" max="2553" width="11.6640625" style="218" customWidth="1"/>
    <col min="2554" max="2554" width="8.1640625" style="218" customWidth="1"/>
    <col min="2555" max="2555" width="36.5" style="218" customWidth="1"/>
    <col min="2556" max="2556" width="10.6640625" style="218" customWidth="1"/>
    <col min="2557" max="2557" width="8.1640625" style="218" customWidth="1"/>
    <col min="2558" max="2558" width="9.1640625" style="218" customWidth="1"/>
    <col min="2559" max="2562" width="0" style="218" hidden="1" customWidth="1"/>
    <col min="2563" max="2807" width="9" style="218"/>
    <col min="2808" max="2808" width="36.6640625" style="218" customWidth="1"/>
    <col min="2809" max="2809" width="11.6640625" style="218" customWidth="1"/>
    <col min="2810" max="2810" width="8.1640625" style="218" customWidth="1"/>
    <col min="2811" max="2811" width="36.5" style="218" customWidth="1"/>
    <col min="2812" max="2812" width="10.6640625" style="218" customWidth="1"/>
    <col min="2813" max="2813" width="8.1640625" style="218" customWidth="1"/>
    <col min="2814" max="2814" width="9.1640625" style="218" customWidth="1"/>
    <col min="2815" max="2818" width="0" style="218" hidden="1" customWidth="1"/>
    <col min="2819" max="3063" width="9" style="218"/>
    <col min="3064" max="3064" width="36.6640625" style="218" customWidth="1"/>
    <col min="3065" max="3065" width="11.6640625" style="218" customWidth="1"/>
    <col min="3066" max="3066" width="8.1640625" style="218" customWidth="1"/>
    <col min="3067" max="3067" width="36.5" style="218" customWidth="1"/>
    <col min="3068" max="3068" width="10.6640625" style="218" customWidth="1"/>
    <col min="3069" max="3069" width="8.1640625" style="218" customWidth="1"/>
    <col min="3070" max="3070" width="9.1640625" style="218" customWidth="1"/>
    <col min="3071" max="3074" width="0" style="218" hidden="1" customWidth="1"/>
    <col min="3075" max="3319" width="9" style="218"/>
    <col min="3320" max="3320" width="36.6640625" style="218" customWidth="1"/>
    <col min="3321" max="3321" width="11.6640625" style="218" customWidth="1"/>
    <col min="3322" max="3322" width="8.1640625" style="218" customWidth="1"/>
    <col min="3323" max="3323" width="36.5" style="218" customWidth="1"/>
    <col min="3324" max="3324" width="10.6640625" style="218" customWidth="1"/>
    <col min="3325" max="3325" width="8.1640625" style="218" customWidth="1"/>
    <col min="3326" max="3326" width="9.1640625" style="218" customWidth="1"/>
    <col min="3327" max="3330" width="0" style="218" hidden="1" customWidth="1"/>
    <col min="3331" max="3575" width="9" style="218"/>
    <col min="3576" max="3576" width="36.6640625" style="218" customWidth="1"/>
    <col min="3577" max="3577" width="11.6640625" style="218" customWidth="1"/>
    <col min="3578" max="3578" width="8.1640625" style="218" customWidth="1"/>
    <col min="3579" max="3579" width="36.5" style="218" customWidth="1"/>
    <col min="3580" max="3580" width="10.6640625" style="218" customWidth="1"/>
    <col min="3581" max="3581" width="8.1640625" style="218" customWidth="1"/>
    <col min="3582" max="3582" width="9.1640625" style="218" customWidth="1"/>
    <col min="3583" max="3586" width="0" style="218" hidden="1" customWidth="1"/>
    <col min="3587" max="3831" width="9" style="218"/>
    <col min="3832" max="3832" width="36.6640625" style="218" customWidth="1"/>
    <col min="3833" max="3833" width="11.6640625" style="218" customWidth="1"/>
    <col min="3834" max="3834" width="8.1640625" style="218" customWidth="1"/>
    <col min="3835" max="3835" width="36.5" style="218" customWidth="1"/>
    <col min="3836" max="3836" width="10.6640625" style="218" customWidth="1"/>
    <col min="3837" max="3837" width="8.1640625" style="218" customWidth="1"/>
    <col min="3838" max="3838" width="9.1640625" style="218" customWidth="1"/>
    <col min="3839" max="3842" width="0" style="218" hidden="1" customWidth="1"/>
    <col min="3843" max="4087" width="9" style="218"/>
    <col min="4088" max="4088" width="36.6640625" style="218" customWidth="1"/>
    <col min="4089" max="4089" width="11.6640625" style="218" customWidth="1"/>
    <col min="4090" max="4090" width="8.1640625" style="218" customWidth="1"/>
    <col min="4091" max="4091" width="36.5" style="218" customWidth="1"/>
    <col min="4092" max="4092" width="10.6640625" style="218" customWidth="1"/>
    <col min="4093" max="4093" width="8.1640625" style="218" customWidth="1"/>
    <col min="4094" max="4094" width="9.1640625" style="218" customWidth="1"/>
    <col min="4095" max="4098" width="0" style="218" hidden="1" customWidth="1"/>
    <col min="4099" max="4343" width="9" style="218"/>
    <col min="4344" max="4344" width="36.6640625" style="218" customWidth="1"/>
    <col min="4345" max="4345" width="11.6640625" style="218" customWidth="1"/>
    <col min="4346" max="4346" width="8.1640625" style="218" customWidth="1"/>
    <col min="4347" max="4347" width="36.5" style="218" customWidth="1"/>
    <col min="4348" max="4348" width="10.6640625" style="218" customWidth="1"/>
    <col min="4349" max="4349" width="8.1640625" style="218" customWidth="1"/>
    <col min="4350" max="4350" width="9.1640625" style="218" customWidth="1"/>
    <col min="4351" max="4354" width="0" style="218" hidden="1" customWidth="1"/>
    <col min="4355" max="4599" width="9" style="218"/>
    <col min="4600" max="4600" width="36.6640625" style="218" customWidth="1"/>
    <col min="4601" max="4601" width="11.6640625" style="218" customWidth="1"/>
    <col min="4602" max="4602" width="8.1640625" style="218" customWidth="1"/>
    <col min="4603" max="4603" width="36.5" style="218" customWidth="1"/>
    <col min="4604" max="4604" width="10.6640625" style="218" customWidth="1"/>
    <col min="4605" max="4605" width="8.1640625" style="218" customWidth="1"/>
    <col min="4606" max="4606" width="9.1640625" style="218" customWidth="1"/>
    <col min="4607" max="4610" width="0" style="218" hidden="1" customWidth="1"/>
    <col min="4611" max="4855" width="9" style="218"/>
    <col min="4856" max="4856" width="36.6640625" style="218" customWidth="1"/>
    <col min="4857" max="4857" width="11.6640625" style="218" customWidth="1"/>
    <col min="4858" max="4858" width="8.1640625" style="218" customWidth="1"/>
    <col min="4859" max="4859" width="36.5" style="218" customWidth="1"/>
    <col min="4860" max="4860" width="10.6640625" style="218" customWidth="1"/>
    <col min="4861" max="4861" width="8.1640625" style="218" customWidth="1"/>
    <col min="4862" max="4862" width="9.1640625" style="218" customWidth="1"/>
    <col min="4863" max="4866" width="0" style="218" hidden="1" customWidth="1"/>
    <col min="4867" max="5111" width="9" style="218"/>
    <col min="5112" max="5112" width="36.6640625" style="218" customWidth="1"/>
    <col min="5113" max="5113" width="11.6640625" style="218" customWidth="1"/>
    <col min="5114" max="5114" width="8.1640625" style="218" customWidth="1"/>
    <col min="5115" max="5115" width="36.5" style="218" customWidth="1"/>
    <col min="5116" max="5116" width="10.6640625" style="218" customWidth="1"/>
    <col min="5117" max="5117" width="8.1640625" style="218" customWidth="1"/>
    <col min="5118" max="5118" width="9.1640625" style="218" customWidth="1"/>
    <col min="5119" max="5122" width="0" style="218" hidden="1" customWidth="1"/>
    <col min="5123" max="5367" width="9" style="218"/>
    <col min="5368" max="5368" width="36.6640625" style="218" customWidth="1"/>
    <col min="5369" max="5369" width="11.6640625" style="218" customWidth="1"/>
    <col min="5370" max="5370" width="8.1640625" style="218" customWidth="1"/>
    <col min="5371" max="5371" width="36.5" style="218" customWidth="1"/>
    <col min="5372" max="5372" width="10.6640625" style="218" customWidth="1"/>
    <col min="5373" max="5373" width="8.1640625" style="218" customWidth="1"/>
    <col min="5374" max="5374" width="9.1640625" style="218" customWidth="1"/>
    <col min="5375" max="5378" width="0" style="218" hidden="1" customWidth="1"/>
    <col min="5379" max="5623" width="9" style="218"/>
    <col min="5624" max="5624" width="36.6640625" style="218" customWidth="1"/>
    <col min="5625" max="5625" width="11.6640625" style="218" customWidth="1"/>
    <col min="5626" max="5626" width="8.1640625" style="218" customWidth="1"/>
    <col min="5627" max="5627" width="36.5" style="218" customWidth="1"/>
    <col min="5628" max="5628" width="10.6640625" style="218" customWidth="1"/>
    <col min="5629" max="5629" width="8.1640625" style="218" customWidth="1"/>
    <col min="5630" max="5630" width="9.1640625" style="218" customWidth="1"/>
    <col min="5631" max="5634" width="0" style="218" hidden="1" customWidth="1"/>
    <col min="5635" max="5879" width="9" style="218"/>
    <col min="5880" max="5880" width="36.6640625" style="218" customWidth="1"/>
    <col min="5881" max="5881" width="11.6640625" style="218" customWidth="1"/>
    <col min="5882" max="5882" width="8.1640625" style="218" customWidth="1"/>
    <col min="5883" max="5883" width="36.5" style="218" customWidth="1"/>
    <col min="5884" max="5884" width="10.6640625" style="218" customWidth="1"/>
    <col min="5885" max="5885" width="8.1640625" style="218" customWidth="1"/>
    <col min="5886" max="5886" width="9.1640625" style="218" customWidth="1"/>
    <col min="5887" max="5890" width="0" style="218" hidden="1" customWidth="1"/>
    <col min="5891" max="6135" width="9" style="218"/>
    <col min="6136" max="6136" width="36.6640625" style="218" customWidth="1"/>
    <col min="6137" max="6137" width="11.6640625" style="218" customWidth="1"/>
    <col min="6138" max="6138" width="8.1640625" style="218" customWidth="1"/>
    <col min="6139" max="6139" width="36.5" style="218" customWidth="1"/>
    <col min="6140" max="6140" width="10.6640625" style="218" customWidth="1"/>
    <col min="6141" max="6141" width="8.1640625" style="218" customWidth="1"/>
    <col min="6142" max="6142" width="9.1640625" style="218" customWidth="1"/>
    <col min="6143" max="6146" width="0" style="218" hidden="1" customWidth="1"/>
    <col min="6147" max="6391" width="9" style="218"/>
    <col min="6392" max="6392" width="36.6640625" style="218" customWidth="1"/>
    <col min="6393" max="6393" width="11.6640625" style="218" customWidth="1"/>
    <col min="6394" max="6394" width="8.1640625" style="218" customWidth="1"/>
    <col min="6395" max="6395" width="36.5" style="218" customWidth="1"/>
    <col min="6396" max="6396" width="10.6640625" style="218" customWidth="1"/>
    <col min="6397" max="6397" width="8.1640625" style="218" customWidth="1"/>
    <col min="6398" max="6398" width="9.1640625" style="218" customWidth="1"/>
    <col min="6399" max="6402" width="0" style="218" hidden="1" customWidth="1"/>
    <col min="6403" max="6647" width="9" style="218"/>
    <col min="6648" max="6648" width="36.6640625" style="218" customWidth="1"/>
    <col min="6649" max="6649" width="11.6640625" style="218" customWidth="1"/>
    <col min="6650" max="6650" width="8.1640625" style="218" customWidth="1"/>
    <col min="6651" max="6651" width="36.5" style="218" customWidth="1"/>
    <col min="6652" max="6652" width="10.6640625" style="218" customWidth="1"/>
    <col min="6653" max="6653" width="8.1640625" style="218" customWidth="1"/>
    <col min="6654" max="6654" width="9.1640625" style="218" customWidth="1"/>
    <col min="6655" max="6658" width="0" style="218" hidden="1" customWidth="1"/>
    <col min="6659" max="6903" width="9" style="218"/>
    <col min="6904" max="6904" width="36.6640625" style="218" customWidth="1"/>
    <col min="6905" max="6905" width="11.6640625" style="218" customWidth="1"/>
    <col min="6906" max="6906" width="8.1640625" style="218" customWidth="1"/>
    <col min="6907" max="6907" width="36.5" style="218" customWidth="1"/>
    <col min="6908" max="6908" width="10.6640625" style="218" customWidth="1"/>
    <col min="6909" max="6909" width="8.1640625" style="218" customWidth="1"/>
    <col min="6910" max="6910" width="9.1640625" style="218" customWidth="1"/>
    <col min="6911" max="6914" width="0" style="218" hidden="1" customWidth="1"/>
    <col min="6915" max="7159" width="9" style="218"/>
    <col min="7160" max="7160" width="36.6640625" style="218" customWidth="1"/>
    <col min="7161" max="7161" width="11.6640625" style="218" customWidth="1"/>
    <col min="7162" max="7162" width="8.1640625" style="218" customWidth="1"/>
    <col min="7163" max="7163" width="36.5" style="218" customWidth="1"/>
    <col min="7164" max="7164" width="10.6640625" style="218" customWidth="1"/>
    <col min="7165" max="7165" width="8.1640625" style="218" customWidth="1"/>
    <col min="7166" max="7166" width="9.1640625" style="218" customWidth="1"/>
    <col min="7167" max="7170" width="0" style="218" hidden="1" customWidth="1"/>
    <col min="7171" max="7415" width="9" style="218"/>
    <col min="7416" max="7416" width="36.6640625" style="218" customWidth="1"/>
    <col min="7417" max="7417" width="11.6640625" style="218" customWidth="1"/>
    <col min="7418" max="7418" width="8.1640625" style="218" customWidth="1"/>
    <col min="7419" max="7419" width="36.5" style="218" customWidth="1"/>
    <col min="7420" max="7420" width="10.6640625" style="218" customWidth="1"/>
    <col min="7421" max="7421" width="8.1640625" style="218" customWidth="1"/>
    <col min="7422" max="7422" width="9.1640625" style="218" customWidth="1"/>
    <col min="7423" max="7426" width="0" style="218" hidden="1" customWidth="1"/>
    <col min="7427" max="7671" width="9" style="218"/>
    <col min="7672" max="7672" width="36.6640625" style="218" customWidth="1"/>
    <col min="7673" max="7673" width="11.6640625" style="218" customWidth="1"/>
    <col min="7674" max="7674" width="8.1640625" style="218" customWidth="1"/>
    <col min="7675" max="7675" width="36.5" style="218" customWidth="1"/>
    <col min="7676" max="7676" width="10.6640625" style="218" customWidth="1"/>
    <col min="7677" max="7677" width="8.1640625" style="218" customWidth="1"/>
    <col min="7678" max="7678" width="9.1640625" style="218" customWidth="1"/>
    <col min="7679" max="7682" width="0" style="218" hidden="1" customWidth="1"/>
    <col min="7683" max="7927" width="9" style="218"/>
    <col min="7928" max="7928" width="36.6640625" style="218" customWidth="1"/>
    <col min="7929" max="7929" width="11.6640625" style="218" customWidth="1"/>
    <col min="7930" max="7930" width="8.1640625" style="218" customWidth="1"/>
    <col min="7931" max="7931" width="36.5" style="218" customWidth="1"/>
    <col min="7932" max="7932" width="10.6640625" style="218" customWidth="1"/>
    <col min="7933" max="7933" width="8.1640625" style="218" customWidth="1"/>
    <col min="7934" max="7934" width="9.1640625" style="218" customWidth="1"/>
    <col min="7935" max="7938" width="0" style="218" hidden="1" customWidth="1"/>
    <col min="7939" max="8183" width="9" style="218"/>
    <col min="8184" max="8184" width="36.6640625" style="218" customWidth="1"/>
    <col min="8185" max="8185" width="11.6640625" style="218" customWidth="1"/>
    <col min="8186" max="8186" width="8.1640625" style="218" customWidth="1"/>
    <col min="8187" max="8187" width="36.5" style="218" customWidth="1"/>
    <col min="8188" max="8188" width="10.6640625" style="218" customWidth="1"/>
    <col min="8189" max="8189" width="8.1640625" style="218" customWidth="1"/>
    <col min="8190" max="8190" width="9.1640625" style="218" customWidth="1"/>
    <col min="8191" max="8194" width="0" style="218" hidden="1" customWidth="1"/>
    <col min="8195" max="8439" width="9" style="218"/>
    <col min="8440" max="8440" width="36.6640625" style="218" customWidth="1"/>
    <col min="8441" max="8441" width="11.6640625" style="218" customWidth="1"/>
    <col min="8442" max="8442" width="8.1640625" style="218" customWidth="1"/>
    <col min="8443" max="8443" width="36.5" style="218" customWidth="1"/>
    <col min="8444" max="8444" width="10.6640625" style="218" customWidth="1"/>
    <col min="8445" max="8445" width="8.1640625" style="218" customWidth="1"/>
    <col min="8446" max="8446" width="9.1640625" style="218" customWidth="1"/>
    <col min="8447" max="8450" width="0" style="218" hidden="1" customWidth="1"/>
    <col min="8451" max="8695" width="9" style="218"/>
    <col min="8696" max="8696" width="36.6640625" style="218" customWidth="1"/>
    <col min="8697" max="8697" width="11.6640625" style="218" customWidth="1"/>
    <col min="8698" max="8698" width="8.1640625" style="218" customWidth="1"/>
    <col min="8699" max="8699" width="36.5" style="218" customWidth="1"/>
    <col min="8700" max="8700" width="10.6640625" style="218" customWidth="1"/>
    <col min="8701" max="8701" width="8.1640625" style="218" customWidth="1"/>
    <col min="8702" max="8702" width="9.1640625" style="218" customWidth="1"/>
    <col min="8703" max="8706" width="0" style="218" hidden="1" customWidth="1"/>
    <col min="8707" max="8951" width="9" style="218"/>
    <col min="8952" max="8952" width="36.6640625" style="218" customWidth="1"/>
    <col min="8953" max="8953" width="11.6640625" style="218" customWidth="1"/>
    <col min="8954" max="8954" width="8.1640625" style="218" customWidth="1"/>
    <col min="8955" max="8955" width="36.5" style="218" customWidth="1"/>
    <col min="8956" max="8956" width="10.6640625" style="218" customWidth="1"/>
    <col min="8957" max="8957" width="8.1640625" style="218" customWidth="1"/>
    <col min="8958" max="8958" width="9.1640625" style="218" customWidth="1"/>
    <col min="8959" max="8962" width="0" style="218" hidden="1" customWidth="1"/>
    <col min="8963" max="9207" width="9" style="218"/>
    <col min="9208" max="9208" width="36.6640625" style="218" customWidth="1"/>
    <col min="9209" max="9209" width="11.6640625" style="218" customWidth="1"/>
    <col min="9210" max="9210" width="8.1640625" style="218" customWidth="1"/>
    <col min="9211" max="9211" width="36.5" style="218" customWidth="1"/>
    <col min="9212" max="9212" width="10.6640625" style="218" customWidth="1"/>
    <col min="9213" max="9213" width="8.1640625" style="218" customWidth="1"/>
    <col min="9214" max="9214" width="9.1640625" style="218" customWidth="1"/>
    <col min="9215" max="9218" width="0" style="218" hidden="1" customWidth="1"/>
    <col min="9219" max="9463" width="9" style="218"/>
    <col min="9464" max="9464" width="36.6640625" style="218" customWidth="1"/>
    <col min="9465" max="9465" width="11.6640625" style="218" customWidth="1"/>
    <col min="9466" max="9466" width="8.1640625" style="218" customWidth="1"/>
    <col min="9467" max="9467" width="36.5" style="218" customWidth="1"/>
    <col min="9468" max="9468" width="10.6640625" style="218" customWidth="1"/>
    <col min="9469" max="9469" width="8.1640625" style="218" customWidth="1"/>
    <col min="9470" max="9470" width="9.1640625" style="218" customWidth="1"/>
    <col min="9471" max="9474" width="0" style="218" hidden="1" customWidth="1"/>
    <col min="9475" max="9719" width="9" style="218"/>
    <col min="9720" max="9720" width="36.6640625" style="218" customWidth="1"/>
    <col min="9721" max="9721" width="11.6640625" style="218" customWidth="1"/>
    <col min="9722" max="9722" width="8.1640625" style="218" customWidth="1"/>
    <col min="9723" max="9723" width="36.5" style="218" customWidth="1"/>
    <col min="9724" max="9724" width="10.6640625" style="218" customWidth="1"/>
    <col min="9725" max="9725" width="8.1640625" style="218" customWidth="1"/>
    <col min="9726" max="9726" width="9.1640625" style="218" customWidth="1"/>
    <col min="9727" max="9730" width="0" style="218" hidden="1" customWidth="1"/>
    <col min="9731" max="9975" width="9" style="218"/>
    <col min="9976" max="9976" width="36.6640625" style="218" customWidth="1"/>
    <col min="9977" max="9977" width="11.6640625" style="218" customWidth="1"/>
    <col min="9978" max="9978" width="8.1640625" style="218" customWidth="1"/>
    <col min="9979" max="9979" width="36.5" style="218" customWidth="1"/>
    <col min="9980" max="9980" width="10.6640625" style="218" customWidth="1"/>
    <col min="9981" max="9981" width="8.1640625" style="218" customWidth="1"/>
    <col min="9982" max="9982" width="9.1640625" style="218" customWidth="1"/>
    <col min="9983" max="9986" width="0" style="218" hidden="1" customWidth="1"/>
    <col min="9987" max="10231" width="9" style="218"/>
    <col min="10232" max="10232" width="36.6640625" style="218" customWidth="1"/>
    <col min="10233" max="10233" width="11.6640625" style="218" customWidth="1"/>
    <col min="10234" max="10234" width="8.1640625" style="218" customWidth="1"/>
    <col min="10235" max="10235" width="36.5" style="218" customWidth="1"/>
    <col min="10236" max="10236" width="10.6640625" style="218" customWidth="1"/>
    <col min="10237" max="10237" width="8.1640625" style="218" customWidth="1"/>
    <col min="10238" max="10238" width="9.1640625" style="218" customWidth="1"/>
    <col min="10239" max="10242" width="0" style="218" hidden="1" customWidth="1"/>
    <col min="10243" max="10487" width="9" style="218"/>
    <col min="10488" max="10488" width="36.6640625" style="218" customWidth="1"/>
    <col min="10489" max="10489" width="11.6640625" style="218" customWidth="1"/>
    <col min="10490" max="10490" width="8.1640625" style="218" customWidth="1"/>
    <col min="10491" max="10491" width="36.5" style="218" customWidth="1"/>
    <col min="10492" max="10492" width="10.6640625" style="218" customWidth="1"/>
    <col min="10493" max="10493" width="8.1640625" style="218" customWidth="1"/>
    <col min="10494" max="10494" width="9.1640625" style="218" customWidth="1"/>
    <col min="10495" max="10498" width="0" style="218" hidden="1" customWidth="1"/>
    <col min="10499" max="10743" width="9" style="218"/>
    <col min="10744" max="10744" width="36.6640625" style="218" customWidth="1"/>
    <col min="10745" max="10745" width="11.6640625" style="218" customWidth="1"/>
    <col min="10746" max="10746" width="8.1640625" style="218" customWidth="1"/>
    <col min="10747" max="10747" width="36.5" style="218" customWidth="1"/>
    <col min="10748" max="10748" width="10.6640625" style="218" customWidth="1"/>
    <col min="10749" max="10749" width="8.1640625" style="218" customWidth="1"/>
    <col min="10750" max="10750" width="9.1640625" style="218" customWidth="1"/>
    <col min="10751" max="10754" width="0" style="218" hidden="1" customWidth="1"/>
    <col min="10755" max="10999" width="9" style="218"/>
    <col min="11000" max="11000" width="36.6640625" style="218" customWidth="1"/>
    <col min="11001" max="11001" width="11.6640625" style="218" customWidth="1"/>
    <col min="11002" max="11002" width="8.1640625" style="218" customWidth="1"/>
    <col min="11003" max="11003" width="36.5" style="218" customWidth="1"/>
    <col min="11004" max="11004" width="10.6640625" style="218" customWidth="1"/>
    <col min="11005" max="11005" width="8.1640625" style="218" customWidth="1"/>
    <col min="11006" max="11006" width="9.1640625" style="218" customWidth="1"/>
    <col min="11007" max="11010" width="0" style="218" hidden="1" customWidth="1"/>
    <col min="11011" max="11255" width="9" style="218"/>
    <col min="11256" max="11256" width="36.6640625" style="218" customWidth="1"/>
    <col min="11257" max="11257" width="11.6640625" style="218" customWidth="1"/>
    <col min="11258" max="11258" width="8.1640625" style="218" customWidth="1"/>
    <col min="11259" max="11259" width="36.5" style="218" customWidth="1"/>
    <col min="11260" max="11260" width="10.6640625" style="218" customWidth="1"/>
    <col min="11261" max="11261" width="8.1640625" style="218" customWidth="1"/>
    <col min="11262" max="11262" width="9.1640625" style="218" customWidth="1"/>
    <col min="11263" max="11266" width="0" style="218" hidden="1" customWidth="1"/>
    <col min="11267" max="11511" width="9" style="218"/>
    <col min="11512" max="11512" width="36.6640625" style="218" customWidth="1"/>
    <col min="11513" max="11513" width="11.6640625" style="218" customWidth="1"/>
    <col min="11514" max="11514" width="8.1640625" style="218" customWidth="1"/>
    <col min="11515" max="11515" width="36.5" style="218" customWidth="1"/>
    <col min="11516" max="11516" width="10.6640625" style="218" customWidth="1"/>
    <col min="11517" max="11517" width="8.1640625" style="218" customWidth="1"/>
    <col min="11518" max="11518" width="9.1640625" style="218" customWidth="1"/>
    <col min="11519" max="11522" width="0" style="218" hidden="1" customWidth="1"/>
    <col min="11523" max="11767" width="9" style="218"/>
    <col min="11768" max="11768" width="36.6640625" style="218" customWidth="1"/>
    <col min="11769" max="11769" width="11.6640625" style="218" customWidth="1"/>
    <col min="11770" max="11770" width="8.1640625" style="218" customWidth="1"/>
    <col min="11771" max="11771" width="36.5" style="218" customWidth="1"/>
    <col min="11772" max="11772" width="10.6640625" style="218" customWidth="1"/>
    <col min="11773" max="11773" width="8.1640625" style="218" customWidth="1"/>
    <col min="11774" max="11774" width="9.1640625" style="218" customWidth="1"/>
    <col min="11775" max="11778" width="0" style="218" hidden="1" customWidth="1"/>
    <col min="11779" max="12023" width="9" style="218"/>
    <col min="12024" max="12024" width="36.6640625" style="218" customWidth="1"/>
    <col min="12025" max="12025" width="11.6640625" style="218" customWidth="1"/>
    <col min="12026" max="12026" width="8.1640625" style="218" customWidth="1"/>
    <col min="12027" max="12027" width="36.5" style="218" customWidth="1"/>
    <col min="12028" max="12028" width="10.6640625" style="218" customWidth="1"/>
    <col min="12029" max="12029" width="8.1640625" style="218" customWidth="1"/>
    <col min="12030" max="12030" width="9.1640625" style="218" customWidth="1"/>
    <col min="12031" max="12034" width="0" style="218" hidden="1" customWidth="1"/>
    <col min="12035" max="12279" width="9" style="218"/>
    <col min="12280" max="12280" width="36.6640625" style="218" customWidth="1"/>
    <col min="12281" max="12281" width="11.6640625" style="218" customWidth="1"/>
    <col min="12282" max="12282" width="8.1640625" style="218" customWidth="1"/>
    <col min="12283" max="12283" width="36.5" style="218" customWidth="1"/>
    <col min="12284" max="12284" width="10.6640625" style="218" customWidth="1"/>
    <col min="12285" max="12285" width="8.1640625" style="218" customWidth="1"/>
    <col min="12286" max="12286" width="9.1640625" style="218" customWidth="1"/>
    <col min="12287" max="12290" width="0" style="218" hidden="1" customWidth="1"/>
    <col min="12291" max="12535" width="9" style="218"/>
    <col min="12536" max="12536" width="36.6640625" style="218" customWidth="1"/>
    <col min="12537" max="12537" width="11.6640625" style="218" customWidth="1"/>
    <col min="12538" max="12538" width="8.1640625" style="218" customWidth="1"/>
    <col min="12539" max="12539" width="36.5" style="218" customWidth="1"/>
    <col min="12540" max="12540" width="10.6640625" style="218" customWidth="1"/>
    <col min="12541" max="12541" width="8.1640625" style="218" customWidth="1"/>
    <col min="12542" max="12542" width="9.1640625" style="218" customWidth="1"/>
    <col min="12543" max="12546" width="0" style="218" hidden="1" customWidth="1"/>
    <col min="12547" max="12791" width="9" style="218"/>
    <col min="12792" max="12792" width="36.6640625" style="218" customWidth="1"/>
    <col min="12793" max="12793" width="11.6640625" style="218" customWidth="1"/>
    <col min="12794" max="12794" width="8.1640625" style="218" customWidth="1"/>
    <col min="12795" max="12795" width="36.5" style="218" customWidth="1"/>
    <col min="12796" max="12796" width="10.6640625" style="218" customWidth="1"/>
    <col min="12797" max="12797" width="8.1640625" style="218" customWidth="1"/>
    <col min="12798" max="12798" width="9.1640625" style="218" customWidth="1"/>
    <col min="12799" max="12802" width="0" style="218" hidden="1" customWidth="1"/>
    <col min="12803" max="13047" width="9" style="218"/>
    <col min="13048" max="13048" width="36.6640625" style="218" customWidth="1"/>
    <col min="13049" max="13049" width="11.6640625" style="218" customWidth="1"/>
    <col min="13050" max="13050" width="8.1640625" style="218" customWidth="1"/>
    <col min="13051" max="13051" width="36.5" style="218" customWidth="1"/>
    <col min="13052" max="13052" width="10.6640625" style="218" customWidth="1"/>
    <col min="13053" max="13053" width="8.1640625" style="218" customWidth="1"/>
    <col min="13054" max="13054" width="9.1640625" style="218" customWidth="1"/>
    <col min="13055" max="13058" width="0" style="218" hidden="1" customWidth="1"/>
    <col min="13059" max="13303" width="9" style="218"/>
    <col min="13304" max="13304" width="36.6640625" style="218" customWidth="1"/>
    <col min="13305" max="13305" width="11.6640625" style="218" customWidth="1"/>
    <col min="13306" max="13306" width="8.1640625" style="218" customWidth="1"/>
    <col min="13307" max="13307" width="36.5" style="218" customWidth="1"/>
    <col min="13308" max="13308" width="10.6640625" style="218" customWidth="1"/>
    <col min="13309" max="13309" width="8.1640625" style="218" customWidth="1"/>
    <col min="13310" max="13310" width="9.1640625" style="218" customWidth="1"/>
    <col min="13311" max="13314" width="0" style="218" hidden="1" customWidth="1"/>
    <col min="13315" max="13559" width="9" style="218"/>
    <col min="13560" max="13560" width="36.6640625" style="218" customWidth="1"/>
    <col min="13561" max="13561" width="11.6640625" style="218" customWidth="1"/>
    <col min="13562" max="13562" width="8.1640625" style="218" customWidth="1"/>
    <col min="13563" max="13563" width="36.5" style="218" customWidth="1"/>
    <col min="13564" max="13564" width="10.6640625" style="218" customWidth="1"/>
    <col min="13565" max="13565" width="8.1640625" style="218" customWidth="1"/>
    <col min="13566" max="13566" width="9.1640625" style="218" customWidth="1"/>
    <col min="13567" max="13570" width="0" style="218" hidden="1" customWidth="1"/>
    <col min="13571" max="13815" width="9" style="218"/>
    <col min="13816" max="13816" width="36.6640625" style="218" customWidth="1"/>
    <col min="13817" max="13817" width="11.6640625" style="218" customWidth="1"/>
    <col min="13818" max="13818" width="8.1640625" style="218" customWidth="1"/>
    <col min="13819" max="13819" width="36.5" style="218" customWidth="1"/>
    <col min="13820" max="13820" width="10.6640625" style="218" customWidth="1"/>
    <col min="13821" max="13821" width="8.1640625" style="218" customWidth="1"/>
    <col min="13822" max="13822" width="9.1640625" style="218" customWidth="1"/>
    <col min="13823" max="13826" width="0" style="218" hidden="1" customWidth="1"/>
    <col min="13827" max="14071" width="9" style="218"/>
    <col min="14072" max="14072" width="36.6640625" style="218" customWidth="1"/>
    <col min="14073" max="14073" width="11.6640625" style="218" customWidth="1"/>
    <col min="14074" max="14074" width="8.1640625" style="218" customWidth="1"/>
    <col min="14075" max="14075" width="36.5" style="218" customWidth="1"/>
    <col min="14076" max="14076" width="10.6640625" style="218" customWidth="1"/>
    <col min="14077" max="14077" width="8.1640625" style="218" customWidth="1"/>
    <col min="14078" max="14078" width="9.1640625" style="218" customWidth="1"/>
    <col min="14079" max="14082" width="0" style="218" hidden="1" customWidth="1"/>
    <col min="14083" max="14327" width="9" style="218"/>
    <col min="14328" max="14328" width="36.6640625" style="218" customWidth="1"/>
    <col min="14329" max="14329" width="11.6640625" style="218" customWidth="1"/>
    <col min="14330" max="14330" width="8.1640625" style="218" customWidth="1"/>
    <col min="14331" max="14331" width="36.5" style="218" customWidth="1"/>
    <col min="14332" max="14332" width="10.6640625" style="218" customWidth="1"/>
    <col min="14333" max="14333" width="8.1640625" style="218" customWidth="1"/>
    <col min="14334" max="14334" width="9.1640625" style="218" customWidth="1"/>
    <col min="14335" max="14338" width="0" style="218" hidden="1" customWidth="1"/>
    <col min="14339" max="14583" width="9" style="218"/>
    <col min="14584" max="14584" width="36.6640625" style="218" customWidth="1"/>
    <col min="14585" max="14585" width="11.6640625" style="218" customWidth="1"/>
    <col min="14586" max="14586" width="8.1640625" style="218" customWidth="1"/>
    <col min="14587" max="14587" width="36.5" style="218" customWidth="1"/>
    <col min="14588" max="14588" width="10.6640625" style="218" customWidth="1"/>
    <col min="14589" max="14589" width="8.1640625" style="218" customWidth="1"/>
    <col min="14590" max="14590" width="9.1640625" style="218" customWidth="1"/>
    <col min="14591" max="14594" width="0" style="218" hidden="1" customWidth="1"/>
    <col min="14595" max="14839" width="9" style="218"/>
    <col min="14840" max="14840" width="36.6640625" style="218" customWidth="1"/>
    <col min="14841" max="14841" width="11.6640625" style="218" customWidth="1"/>
    <col min="14842" max="14842" width="8.1640625" style="218" customWidth="1"/>
    <col min="14843" max="14843" width="36.5" style="218" customWidth="1"/>
    <col min="14844" max="14844" width="10.6640625" style="218" customWidth="1"/>
    <col min="14845" max="14845" width="8.1640625" style="218" customWidth="1"/>
    <col min="14846" max="14846" width="9.1640625" style="218" customWidth="1"/>
    <col min="14847" max="14850" width="0" style="218" hidden="1" customWidth="1"/>
    <col min="14851" max="15095" width="9" style="218"/>
    <col min="15096" max="15096" width="36.6640625" style="218" customWidth="1"/>
    <col min="15097" max="15097" width="11.6640625" style="218" customWidth="1"/>
    <col min="15098" max="15098" width="8.1640625" style="218" customWidth="1"/>
    <col min="15099" max="15099" width="36.5" style="218" customWidth="1"/>
    <col min="15100" max="15100" width="10.6640625" style="218" customWidth="1"/>
    <col min="15101" max="15101" width="8.1640625" style="218" customWidth="1"/>
    <col min="15102" max="15102" width="9.1640625" style="218" customWidth="1"/>
    <col min="15103" max="15106" width="0" style="218" hidden="1" customWidth="1"/>
    <col min="15107" max="15351" width="9" style="218"/>
    <col min="15352" max="15352" width="36.6640625" style="218" customWidth="1"/>
    <col min="15353" max="15353" width="11.6640625" style="218" customWidth="1"/>
    <col min="15354" max="15354" width="8.1640625" style="218" customWidth="1"/>
    <col min="15355" max="15355" width="36.5" style="218" customWidth="1"/>
    <col min="15356" max="15356" width="10.6640625" style="218" customWidth="1"/>
    <col min="15357" max="15357" width="8.1640625" style="218" customWidth="1"/>
    <col min="15358" max="15358" width="9.1640625" style="218" customWidth="1"/>
    <col min="15359" max="15362" width="0" style="218" hidden="1" customWidth="1"/>
    <col min="15363" max="15607" width="9" style="218"/>
    <col min="15608" max="15608" width="36.6640625" style="218" customWidth="1"/>
    <col min="15609" max="15609" width="11.6640625" style="218" customWidth="1"/>
    <col min="15610" max="15610" width="8.1640625" style="218" customWidth="1"/>
    <col min="15611" max="15611" width="36.5" style="218" customWidth="1"/>
    <col min="15612" max="15612" width="10.6640625" style="218" customWidth="1"/>
    <col min="15613" max="15613" width="8.1640625" style="218" customWidth="1"/>
    <col min="15614" max="15614" width="9.1640625" style="218" customWidth="1"/>
    <col min="15615" max="15618" width="0" style="218" hidden="1" customWidth="1"/>
    <col min="15619" max="15863" width="9" style="218"/>
    <col min="15864" max="15864" width="36.6640625" style="218" customWidth="1"/>
    <col min="15865" max="15865" width="11.6640625" style="218" customWidth="1"/>
    <col min="15866" max="15866" width="8.1640625" style="218" customWidth="1"/>
    <col min="15867" max="15867" width="36.5" style="218" customWidth="1"/>
    <col min="15868" max="15868" width="10.6640625" style="218" customWidth="1"/>
    <col min="15869" max="15869" width="8.1640625" style="218" customWidth="1"/>
    <col min="15870" max="15870" width="9.1640625" style="218" customWidth="1"/>
    <col min="15871" max="15874" width="0" style="218" hidden="1" customWidth="1"/>
    <col min="15875" max="16119" width="9" style="218"/>
    <col min="16120" max="16120" width="36.6640625" style="218" customWidth="1"/>
    <col min="16121" max="16121" width="11.6640625" style="218" customWidth="1"/>
    <col min="16122" max="16122" width="8.1640625" style="218" customWidth="1"/>
    <col min="16123" max="16123" width="36.5" style="218" customWidth="1"/>
    <col min="16124" max="16124" width="10.6640625" style="218" customWidth="1"/>
    <col min="16125" max="16125" width="8.1640625" style="218" customWidth="1"/>
    <col min="16126" max="16126" width="9.1640625" style="218" customWidth="1"/>
    <col min="16127" max="16130" width="0" style="218" hidden="1" customWidth="1"/>
    <col min="16131" max="16384" width="9" style="218"/>
  </cols>
  <sheetData>
    <row r="1" spans="1:4" ht="17">
      <c r="A1" s="690" t="s">
        <v>1516</v>
      </c>
      <c r="B1" s="690"/>
      <c r="C1" s="690"/>
      <c r="D1" s="690"/>
    </row>
    <row r="2" spans="1:4" ht="23">
      <c r="A2" s="691" t="s">
        <v>555</v>
      </c>
      <c r="B2" s="691"/>
      <c r="C2" s="691"/>
      <c r="D2" s="691"/>
    </row>
    <row r="3" spans="1:4" ht="17">
      <c r="A3" s="705"/>
      <c r="B3" s="706"/>
      <c r="C3" s="217"/>
      <c r="D3" s="219" t="s">
        <v>532</v>
      </c>
    </row>
    <row r="4" spans="1:4" ht="18">
      <c r="A4" s="650" t="s">
        <v>533</v>
      </c>
      <c r="B4" s="651" t="s">
        <v>534</v>
      </c>
      <c r="C4" s="650" t="s">
        <v>535</v>
      </c>
      <c r="D4" s="651" t="s">
        <v>534</v>
      </c>
    </row>
    <row r="5" spans="1:4" ht="17">
      <c r="A5" s="652" t="s">
        <v>536</v>
      </c>
      <c r="B5" s="634" t="s">
        <v>1294</v>
      </c>
      <c r="C5" s="652" t="s">
        <v>536</v>
      </c>
      <c r="D5" s="634" t="s">
        <v>1294</v>
      </c>
    </row>
    <row r="6" spans="1:4" ht="17">
      <c r="A6" s="653" t="s">
        <v>537</v>
      </c>
      <c r="B6" s="601"/>
      <c r="C6" s="653" t="s">
        <v>538</v>
      </c>
      <c r="D6" s="601"/>
    </row>
    <row r="7" spans="1:4">
      <c r="A7" s="654" t="s">
        <v>539</v>
      </c>
      <c r="B7" s="550"/>
      <c r="C7" s="654" t="s">
        <v>540</v>
      </c>
      <c r="D7" s="550">
        <f>SUM(D8:D10)</f>
        <v>0</v>
      </c>
    </row>
    <row r="8" spans="1:4">
      <c r="A8" s="655" t="s">
        <v>541</v>
      </c>
      <c r="B8" s="550"/>
      <c r="C8" s="655" t="s">
        <v>541</v>
      </c>
      <c r="D8" s="550"/>
    </row>
    <row r="9" spans="1:4">
      <c r="A9" s="655" t="s">
        <v>542</v>
      </c>
      <c r="B9" s="550"/>
      <c r="C9" s="655" t="s">
        <v>542</v>
      </c>
      <c r="D9" s="550"/>
    </row>
    <row r="10" spans="1:4">
      <c r="A10" s="655" t="s">
        <v>543</v>
      </c>
      <c r="B10" s="550"/>
      <c r="C10" s="655" t="s">
        <v>543</v>
      </c>
      <c r="D10" s="550"/>
    </row>
    <row r="11" spans="1:4">
      <c r="A11" s="654" t="s">
        <v>544</v>
      </c>
      <c r="B11" s="550">
        <f>B12+B13</f>
        <v>0</v>
      </c>
      <c r="C11" s="654" t="s">
        <v>545</v>
      </c>
      <c r="D11" s="550">
        <f>D12+D13</f>
        <v>0</v>
      </c>
    </row>
    <row r="12" spans="1:4" ht="28">
      <c r="A12" s="656" t="s">
        <v>546</v>
      </c>
      <c r="B12" s="550"/>
      <c r="C12" s="655" t="s">
        <v>547</v>
      </c>
      <c r="D12" s="550"/>
    </row>
    <row r="13" spans="1:4">
      <c r="A13" s="655" t="s">
        <v>548</v>
      </c>
      <c r="B13" s="550"/>
      <c r="C13" s="655" t="s">
        <v>548</v>
      </c>
      <c r="D13" s="550"/>
    </row>
    <row r="14" spans="1:4">
      <c r="A14" s="654" t="s">
        <v>549</v>
      </c>
      <c r="B14" s="550"/>
      <c r="C14" s="654" t="s">
        <v>550</v>
      </c>
      <c r="D14" s="550"/>
    </row>
    <row r="15" spans="1:4">
      <c r="A15" s="654" t="s">
        <v>551</v>
      </c>
      <c r="B15" s="550"/>
      <c r="C15" s="654" t="s">
        <v>552</v>
      </c>
      <c r="D15" s="550"/>
    </row>
    <row r="16" spans="1:4">
      <c r="A16" s="657"/>
      <c r="B16" s="658"/>
      <c r="C16" s="659" t="s">
        <v>553</v>
      </c>
      <c r="D16" s="658"/>
    </row>
    <row r="17" spans="1:4">
      <c r="A17" s="693"/>
      <c r="B17" s="693"/>
      <c r="C17" s="693"/>
      <c r="D17" s="693"/>
    </row>
    <row r="18" spans="1:4">
      <c r="A18" s="693" t="s">
        <v>554</v>
      </c>
      <c r="B18" s="693"/>
      <c r="C18" s="693"/>
      <c r="D18" s="693"/>
    </row>
    <row r="19" spans="1:4">
      <c r="B19" s="307"/>
      <c r="D19" s="307"/>
    </row>
  </sheetData>
  <mergeCells count="5">
    <mergeCell ref="A1:D1"/>
    <mergeCell ref="A2:D2"/>
    <mergeCell ref="A3:B3"/>
    <mergeCell ref="A17:D17"/>
    <mergeCell ref="A18:D18"/>
  </mergeCells>
  <phoneticPr fontId="6" type="noConversion"/>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AS21"/>
  <sheetViews>
    <sheetView workbookViewId="0">
      <selection activeCell="A4" sqref="A4:D21"/>
    </sheetView>
  </sheetViews>
  <sheetFormatPr baseColWidth="10" defaultColWidth="6.6640625" defaultRowHeight="13"/>
  <cols>
    <col min="1" max="1" width="41.83203125" style="233" customWidth="1"/>
    <col min="2" max="4" width="14.1640625" style="233" customWidth="1"/>
    <col min="5" max="45" width="9" style="233" customWidth="1"/>
    <col min="46" max="16384" width="6.6640625" style="233"/>
  </cols>
  <sheetData>
    <row r="1" spans="1:45" ht="17">
      <c r="A1" s="690" t="s">
        <v>1517</v>
      </c>
      <c r="B1" s="690"/>
      <c r="C1" s="690"/>
      <c r="D1" s="690"/>
    </row>
    <row r="2" spans="1:45" ht="19">
      <c r="A2" s="707" t="s">
        <v>560</v>
      </c>
      <c r="B2" s="707"/>
      <c r="C2" s="707"/>
      <c r="D2" s="707"/>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row>
    <row r="3" spans="1:45" s="239" customFormat="1" ht="14">
      <c r="A3" s="235"/>
      <c r="B3" s="236"/>
      <c r="C3" s="236"/>
      <c r="D3" s="237" t="s">
        <v>1</v>
      </c>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row>
    <row r="4" spans="1:45" s="239" customFormat="1" ht="30">
      <c r="A4" s="604" t="s">
        <v>435</v>
      </c>
      <c r="B4" s="604" t="s">
        <v>557</v>
      </c>
      <c r="C4" s="604" t="s">
        <v>558</v>
      </c>
      <c r="D4" s="604" t="s">
        <v>559</v>
      </c>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43"/>
    </row>
    <row r="5" spans="1:45" s="239" customFormat="1" ht="15">
      <c r="A5" s="600" t="s">
        <v>437</v>
      </c>
      <c r="B5" s="634" t="s">
        <v>1294</v>
      </c>
      <c r="C5" s="634" t="s">
        <v>1294</v>
      </c>
      <c r="D5" s="602"/>
    </row>
    <row r="6" spans="1:45" s="239" customFormat="1" ht="14">
      <c r="A6" s="603" t="s">
        <v>438</v>
      </c>
      <c r="B6" s="604"/>
      <c r="C6" s="605"/>
      <c r="D6" s="602"/>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row>
    <row r="7" spans="1:45" s="239" customFormat="1" ht="14">
      <c r="A7" s="600" t="s">
        <v>439</v>
      </c>
      <c r="B7" s="604"/>
      <c r="C7" s="605"/>
      <c r="D7" s="602"/>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row>
    <row r="8" spans="1:45" s="239" customFormat="1" ht="14">
      <c r="A8" s="603" t="s">
        <v>440</v>
      </c>
      <c r="B8" s="604"/>
      <c r="C8" s="605"/>
      <c r="D8" s="602"/>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row>
    <row r="9" spans="1:45" s="239" customFormat="1" ht="14">
      <c r="A9" s="600" t="s">
        <v>441</v>
      </c>
      <c r="B9" s="604"/>
      <c r="C9" s="605"/>
      <c r="D9" s="602"/>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row>
    <row r="10" spans="1:45" s="239" customFormat="1" ht="14">
      <c r="A10" s="603" t="s">
        <v>442</v>
      </c>
      <c r="B10" s="606"/>
      <c r="C10" s="606"/>
      <c r="D10" s="606"/>
    </row>
    <row r="11" spans="1:45" s="239" customFormat="1" ht="14">
      <c r="A11" s="600" t="s">
        <v>443</v>
      </c>
      <c r="B11" s="606"/>
      <c r="C11" s="606"/>
      <c r="D11" s="606"/>
    </row>
    <row r="12" spans="1:45" s="239" customFormat="1" ht="14">
      <c r="A12" s="603" t="s">
        <v>444</v>
      </c>
      <c r="B12" s="606"/>
      <c r="C12" s="606"/>
      <c r="D12" s="606"/>
    </row>
    <row r="13" spans="1:45" s="239" customFormat="1" ht="14">
      <c r="A13" s="600" t="s">
        <v>445</v>
      </c>
      <c r="B13" s="606"/>
      <c r="C13" s="606"/>
      <c r="D13" s="606"/>
    </row>
    <row r="14" spans="1:45" s="239" customFormat="1" ht="14">
      <c r="A14" s="603" t="s">
        <v>446</v>
      </c>
      <c r="B14" s="606"/>
      <c r="C14" s="606"/>
      <c r="D14" s="606"/>
    </row>
    <row r="15" spans="1:45" s="239" customFormat="1" ht="14">
      <c r="A15" s="600" t="s">
        <v>447</v>
      </c>
      <c r="B15" s="606"/>
      <c r="C15" s="606"/>
      <c r="D15" s="606"/>
    </row>
    <row r="16" spans="1:45" s="239" customFormat="1" ht="14">
      <c r="A16" s="603" t="s">
        <v>448</v>
      </c>
      <c r="B16" s="606"/>
      <c r="C16" s="606"/>
      <c r="D16" s="606"/>
    </row>
    <row r="17" spans="1:4" s="239" customFormat="1" ht="14">
      <c r="A17" s="600" t="s">
        <v>449</v>
      </c>
      <c r="B17" s="606"/>
      <c r="C17" s="606"/>
      <c r="D17" s="606"/>
    </row>
    <row r="18" spans="1:4" s="239" customFormat="1" ht="14">
      <c r="A18" s="603" t="s">
        <v>450</v>
      </c>
      <c r="B18" s="606"/>
      <c r="C18" s="606"/>
      <c r="D18" s="606"/>
    </row>
    <row r="19" spans="1:4" s="239" customFormat="1" ht="14">
      <c r="A19" s="603"/>
      <c r="B19" s="606"/>
      <c r="C19" s="606"/>
      <c r="D19" s="606"/>
    </row>
    <row r="20" spans="1:4" s="239" customFormat="1" ht="14">
      <c r="A20" s="607" t="s">
        <v>451</v>
      </c>
      <c r="B20" s="606"/>
      <c r="C20" s="606"/>
      <c r="D20" s="606"/>
    </row>
    <row r="21" spans="1:4" s="239" customFormat="1" ht="14">
      <c r="A21" s="607" t="s">
        <v>452</v>
      </c>
      <c r="B21" s="606"/>
      <c r="C21" s="606"/>
      <c r="D21" s="606"/>
    </row>
  </sheetData>
  <mergeCells count="2">
    <mergeCell ref="A1:D1"/>
    <mergeCell ref="A2:D2"/>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29"/>
  <sheetViews>
    <sheetView workbookViewId="0">
      <selection activeCell="H14" sqref="H14"/>
    </sheetView>
  </sheetViews>
  <sheetFormatPr baseColWidth="10" defaultColWidth="6.6640625" defaultRowHeight="13"/>
  <cols>
    <col min="1" max="1" width="24.5" style="14" customWidth="1"/>
    <col min="2" max="4" width="15.6640625" style="14" customWidth="1"/>
    <col min="5" max="45" width="9" style="14" customWidth="1"/>
    <col min="46" max="16384" width="6.6640625" style="14"/>
  </cols>
  <sheetData>
    <row r="1" spans="1:45" ht="19.5" customHeight="1">
      <c r="A1" s="13" t="s">
        <v>564</v>
      </c>
    </row>
    <row r="2" spans="1:45" ht="30.75" customHeight="1">
      <c r="A2" s="667" t="s">
        <v>652</v>
      </c>
      <c r="B2" s="667"/>
      <c r="C2" s="667"/>
      <c r="D2" s="667"/>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row>
    <row r="3" spans="1:45" s="13" customFormat="1" ht="19.5" customHeight="1" thickBot="1">
      <c r="A3" s="16"/>
      <c r="B3" s="17"/>
      <c r="C3" s="17"/>
      <c r="D3" s="18" t="s">
        <v>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row>
    <row r="4" spans="1:45" s="13" customFormat="1" ht="50" customHeight="1">
      <c r="A4" s="91" t="s">
        <v>50</v>
      </c>
      <c r="B4" s="59" t="s">
        <v>42</v>
      </c>
      <c r="C4" s="59" t="s">
        <v>44</v>
      </c>
      <c r="D4" s="60" t="s">
        <v>162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20"/>
    </row>
    <row r="5" spans="1:45" s="13" customFormat="1" ht="25" customHeight="1">
      <c r="A5" s="324" t="s">
        <v>651</v>
      </c>
      <c r="B5" s="311">
        <f>SUM(B6:B29)</f>
        <v>831438</v>
      </c>
      <c r="C5" s="311">
        <f>SUM(C6:C29)</f>
        <v>828311</v>
      </c>
      <c r="D5" s="314">
        <f>C5/B5*100</f>
        <v>99.623904608641894</v>
      </c>
    </row>
    <row r="6" spans="1:45" s="13" customFormat="1" ht="25" customHeight="1">
      <c r="A6" s="90" t="s">
        <v>627</v>
      </c>
      <c r="B6" s="323">
        <v>78617</v>
      </c>
      <c r="C6" s="311">
        <v>110117</v>
      </c>
      <c r="D6" s="314">
        <f t="shared" ref="D6:D29" si="0">C6/B6*100</f>
        <v>140.06766984240048</v>
      </c>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row>
    <row r="7" spans="1:45" s="13" customFormat="1" ht="25" customHeight="1">
      <c r="A7" s="90" t="s">
        <v>628</v>
      </c>
      <c r="B7" s="323"/>
      <c r="C7" s="311"/>
      <c r="D7" s="314"/>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row>
    <row r="8" spans="1:45" s="13" customFormat="1" ht="25" customHeight="1">
      <c r="A8" s="90" t="s">
        <v>629</v>
      </c>
      <c r="B8" s="323">
        <v>1758</v>
      </c>
      <c r="C8" s="311">
        <v>3913</v>
      </c>
      <c r="D8" s="314">
        <f t="shared" si="0"/>
        <v>222.58248009101251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row>
    <row r="9" spans="1:45" s="13" customFormat="1" ht="25" customHeight="1">
      <c r="A9" s="90" t="s">
        <v>630</v>
      </c>
      <c r="B9" s="323">
        <v>61496</v>
      </c>
      <c r="C9" s="311">
        <v>71397</v>
      </c>
      <c r="D9" s="314">
        <f t="shared" si="0"/>
        <v>116.10023416157149</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row>
    <row r="10" spans="1:45" s="13" customFormat="1" ht="25" customHeight="1">
      <c r="A10" s="90" t="s">
        <v>631</v>
      </c>
      <c r="B10" s="323">
        <v>163685</v>
      </c>
      <c r="C10" s="311">
        <v>167497</v>
      </c>
      <c r="D10" s="314">
        <f t="shared" si="0"/>
        <v>102.32886336561077</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row>
    <row r="11" spans="1:45" s="13" customFormat="1" ht="25" customHeight="1">
      <c r="A11" s="90" t="s">
        <v>632</v>
      </c>
      <c r="B11" s="323">
        <v>15945</v>
      </c>
      <c r="C11" s="311">
        <v>16073</v>
      </c>
      <c r="D11" s="314">
        <f t="shared" si="0"/>
        <v>100.80275948573221</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row>
    <row r="12" spans="1:45" s="13" customFormat="1" ht="25" customHeight="1">
      <c r="A12" s="90" t="s">
        <v>633</v>
      </c>
      <c r="B12" s="323">
        <v>14722</v>
      </c>
      <c r="C12" s="311">
        <v>14904</v>
      </c>
      <c r="D12" s="314">
        <f t="shared" si="0"/>
        <v>101.23624507539736</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row>
    <row r="13" spans="1:45" s="13" customFormat="1" ht="25" customHeight="1">
      <c r="A13" s="90" t="s">
        <v>634</v>
      </c>
      <c r="B13" s="323">
        <v>50906</v>
      </c>
      <c r="C13" s="311">
        <v>73913</v>
      </c>
      <c r="D13" s="314">
        <f t="shared" si="0"/>
        <v>145.1950654146859</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row>
    <row r="14" spans="1:45" s="13" customFormat="1" ht="25" customHeight="1">
      <c r="A14" s="90" t="s">
        <v>635</v>
      </c>
      <c r="B14" s="323">
        <v>109740</v>
      </c>
      <c r="C14" s="311">
        <v>96472</v>
      </c>
      <c r="D14" s="314">
        <f t="shared" si="0"/>
        <v>87.909604519774007</v>
      </c>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row>
    <row r="15" spans="1:45" s="13" customFormat="1" ht="25" customHeight="1">
      <c r="A15" s="90" t="s">
        <v>636</v>
      </c>
      <c r="B15" s="323">
        <v>25214</v>
      </c>
      <c r="C15" s="311">
        <v>17002</v>
      </c>
      <c r="D15" s="314">
        <f t="shared" si="0"/>
        <v>67.430792416911245</v>
      </c>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row>
    <row r="16" spans="1:45" s="13" customFormat="1" ht="25" customHeight="1">
      <c r="A16" s="90" t="s">
        <v>637</v>
      </c>
      <c r="B16" s="323">
        <v>147497</v>
      </c>
      <c r="C16" s="311">
        <v>115492</v>
      </c>
      <c r="D16" s="314">
        <f t="shared" si="0"/>
        <v>78.301253584818681</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row>
    <row r="17" spans="1:45" s="13" customFormat="1" ht="25" customHeight="1">
      <c r="A17" s="90" t="s">
        <v>638</v>
      </c>
      <c r="B17" s="323">
        <v>60984</v>
      </c>
      <c r="C17" s="311">
        <v>54627</v>
      </c>
      <c r="D17" s="314">
        <f t="shared" si="0"/>
        <v>89.57595434868162</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row>
    <row r="18" spans="1:45" s="13" customFormat="1" ht="25" customHeight="1">
      <c r="A18" s="90" t="s">
        <v>639</v>
      </c>
      <c r="B18" s="323">
        <v>23055</v>
      </c>
      <c r="C18" s="311">
        <v>21067</v>
      </c>
      <c r="D18" s="314">
        <f t="shared" si="0"/>
        <v>91.377141617870308</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row>
    <row r="19" spans="1:45" s="13" customFormat="1" ht="25" customHeight="1">
      <c r="A19" s="90" t="s">
        <v>640</v>
      </c>
      <c r="B19" s="323">
        <v>20248</v>
      </c>
      <c r="C19" s="311">
        <v>9799</v>
      </c>
      <c r="D19" s="314">
        <f t="shared" si="0"/>
        <v>48.39490320031608</v>
      </c>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row>
    <row r="20" spans="1:45" s="13" customFormat="1" ht="25" customHeight="1">
      <c r="A20" s="90" t="s">
        <v>641</v>
      </c>
      <c r="B20" s="323">
        <v>5509</v>
      </c>
      <c r="C20" s="311">
        <v>8874</v>
      </c>
      <c r="D20" s="314">
        <f t="shared" si="0"/>
        <v>161.08186603739335</v>
      </c>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row>
    <row r="21" spans="1:45" s="13" customFormat="1" ht="25" customHeight="1">
      <c r="A21" s="90" t="s">
        <v>642</v>
      </c>
      <c r="B21" s="323">
        <v>776</v>
      </c>
      <c r="C21" s="311">
        <v>848</v>
      </c>
      <c r="D21" s="314">
        <f t="shared" si="0"/>
        <v>109.27835051546391</v>
      </c>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row>
    <row r="22" spans="1:45" s="13" customFormat="1" ht="25" customHeight="1">
      <c r="A22" s="90" t="s">
        <v>643</v>
      </c>
      <c r="B22" s="323"/>
      <c r="C22" s="311"/>
      <c r="D22" s="314"/>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row>
    <row r="23" spans="1:45" s="13" customFormat="1" ht="25" customHeight="1">
      <c r="A23" s="89" t="s">
        <v>644</v>
      </c>
      <c r="B23" s="323">
        <v>5847</v>
      </c>
      <c r="C23" s="311">
        <v>2605</v>
      </c>
      <c r="D23" s="314">
        <f t="shared" si="0"/>
        <v>44.552762100222338</v>
      </c>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row>
    <row r="24" spans="1:45" s="13" customFormat="1" ht="25" customHeight="1">
      <c r="A24" s="89" t="s">
        <v>645</v>
      </c>
      <c r="B24" s="323">
        <v>22411</v>
      </c>
      <c r="C24" s="311">
        <v>19642</v>
      </c>
      <c r="D24" s="314">
        <f t="shared" si="0"/>
        <v>87.644460309669356</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row>
    <row r="25" spans="1:45" s="13" customFormat="1" ht="25" customHeight="1">
      <c r="A25" s="89" t="s">
        <v>646</v>
      </c>
      <c r="B25" s="323">
        <v>350</v>
      </c>
      <c r="C25" s="311">
        <v>6</v>
      </c>
      <c r="D25" s="314">
        <f t="shared" si="0"/>
        <v>1.7142857142857144</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row>
    <row r="26" spans="1:45" s="13" customFormat="1" ht="25" customHeight="1">
      <c r="A26" s="89" t="s">
        <v>647</v>
      </c>
      <c r="B26" s="323">
        <v>10507</v>
      </c>
      <c r="C26" s="311">
        <v>10921</v>
      </c>
      <c r="D26" s="314">
        <f t="shared" si="0"/>
        <v>103.94023032264205</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row>
    <row r="27" spans="1:45" s="13" customFormat="1" ht="25" customHeight="1">
      <c r="A27" s="89" t="s">
        <v>648</v>
      </c>
      <c r="B27" s="323"/>
      <c r="C27" s="311"/>
      <c r="D27" s="314"/>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row>
    <row r="28" spans="1:45" s="13" customFormat="1" ht="25" customHeight="1">
      <c r="A28" s="89" t="s">
        <v>649</v>
      </c>
      <c r="B28" s="323">
        <v>12168</v>
      </c>
      <c r="C28" s="311">
        <v>13137</v>
      </c>
      <c r="D28" s="314">
        <f t="shared" si="0"/>
        <v>107.96351084812623</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row>
    <row r="29" spans="1:45" s="13" customFormat="1" ht="25" customHeight="1">
      <c r="A29" s="89" t="s">
        <v>650</v>
      </c>
      <c r="B29" s="323">
        <v>3</v>
      </c>
      <c r="C29" s="311">
        <v>5</v>
      </c>
      <c r="D29" s="314">
        <f t="shared" si="0"/>
        <v>166.66666666666669</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sheetData>
  <mergeCells count="1">
    <mergeCell ref="A2:D2"/>
  </mergeCells>
  <phoneticPr fontId="6" type="noConversion"/>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G10"/>
  <sheetViews>
    <sheetView zoomScaleNormal="100" workbookViewId="0">
      <pane ySplit="6" topLeftCell="A7" activePane="bottomLeft" state="frozen"/>
      <selection activeCell="C22" sqref="C22"/>
      <selection pane="bottomLeft" activeCell="F13" sqref="F13"/>
    </sheetView>
  </sheetViews>
  <sheetFormatPr baseColWidth="10" defaultColWidth="10" defaultRowHeight="15"/>
  <cols>
    <col min="1" max="1" width="26.1640625" style="41" customWidth="1"/>
    <col min="2" max="7" width="10.83203125" style="41" customWidth="1"/>
    <col min="8" max="9" width="9.6640625" style="41" customWidth="1"/>
    <col min="10" max="16384" width="10" style="41"/>
  </cols>
  <sheetData>
    <row r="1" spans="1:7" s="44" customFormat="1" ht="27.25" customHeight="1">
      <c r="A1" s="239" t="s">
        <v>1518</v>
      </c>
      <c r="B1" s="239"/>
    </row>
    <row r="2" spans="1:7" s="43" customFormat="1" ht="28.75" customHeight="1">
      <c r="A2" s="726" t="s">
        <v>1400</v>
      </c>
      <c r="B2" s="726"/>
      <c r="C2" s="726"/>
      <c r="D2" s="726"/>
      <c r="E2" s="726"/>
      <c r="F2" s="726"/>
      <c r="G2" s="726"/>
    </row>
    <row r="3" spans="1:7" ht="14.25" customHeight="1" thickBot="1">
      <c r="A3" s="308"/>
      <c r="B3" s="308"/>
      <c r="G3" s="42" t="s">
        <v>114</v>
      </c>
    </row>
    <row r="4" spans="1:7" ht="14.25" customHeight="1">
      <c r="A4" s="727" t="s">
        <v>113</v>
      </c>
      <c r="B4" s="729" t="s">
        <v>112</v>
      </c>
      <c r="C4" s="729"/>
      <c r="D4" s="729"/>
      <c r="E4" s="729" t="s">
        <v>111</v>
      </c>
      <c r="F4" s="729"/>
      <c r="G4" s="730"/>
    </row>
    <row r="5" spans="1:7" ht="14.25" customHeight="1">
      <c r="A5" s="728"/>
      <c r="B5" s="65"/>
      <c r="C5" s="66" t="s">
        <v>110</v>
      </c>
      <c r="D5" s="66" t="s">
        <v>109</v>
      </c>
      <c r="E5" s="65"/>
      <c r="F5" s="66" t="s">
        <v>110</v>
      </c>
      <c r="G5" s="67" t="s">
        <v>109</v>
      </c>
    </row>
    <row r="6" spans="1:7" ht="13.5" customHeight="1">
      <c r="A6" s="309" t="s">
        <v>108</v>
      </c>
      <c r="B6" s="54" t="s">
        <v>107</v>
      </c>
      <c r="C6" s="54" t="s">
        <v>106</v>
      </c>
      <c r="D6" s="54" t="s">
        <v>105</v>
      </c>
      <c r="E6" s="54" t="s">
        <v>104</v>
      </c>
      <c r="F6" s="54" t="s">
        <v>103</v>
      </c>
      <c r="G6" s="55" t="s">
        <v>102</v>
      </c>
    </row>
    <row r="7" spans="1:7" ht="13.5" customHeight="1">
      <c r="A7" s="122" t="s">
        <v>101</v>
      </c>
      <c r="B7" s="123"/>
      <c r="C7" s="123"/>
      <c r="D7" s="123"/>
      <c r="E7" s="123"/>
      <c r="F7" s="123"/>
      <c r="G7" s="123"/>
    </row>
    <row r="8" spans="1:7" ht="13.5" customHeight="1">
      <c r="A8" s="124" t="s">
        <v>100</v>
      </c>
      <c r="B8" s="490">
        <v>175.5</v>
      </c>
      <c r="C8" s="490">
        <v>43.5</v>
      </c>
      <c r="D8" s="490">
        <v>132</v>
      </c>
      <c r="E8" s="490">
        <v>175.35</v>
      </c>
      <c r="F8" s="490">
        <v>43.44</v>
      </c>
      <c r="G8" s="490">
        <v>131.91</v>
      </c>
    </row>
    <row r="9" spans="1:7">
      <c r="A9" s="725" t="s">
        <v>1401</v>
      </c>
      <c r="B9" s="725"/>
      <c r="C9" s="725"/>
      <c r="D9" s="725"/>
      <c r="E9" s="725"/>
      <c r="F9" s="725"/>
      <c r="G9" s="725"/>
    </row>
    <row r="10" spans="1:7">
      <c r="A10" s="725" t="s">
        <v>1402</v>
      </c>
      <c r="B10" s="725"/>
      <c r="C10" s="725"/>
      <c r="D10" s="725"/>
      <c r="E10" s="725"/>
      <c r="F10" s="725"/>
      <c r="G10" s="725"/>
    </row>
  </sheetData>
  <mergeCells count="6">
    <mergeCell ref="A10:G10"/>
    <mergeCell ref="A2:G2"/>
    <mergeCell ref="A4:A5"/>
    <mergeCell ref="B4:D4"/>
    <mergeCell ref="E4:G4"/>
    <mergeCell ref="A9:G9"/>
  </mergeCells>
  <phoneticPr fontId="6"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C14"/>
  <sheetViews>
    <sheetView workbookViewId="0">
      <selection activeCell="B5" sqref="B5:C11"/>
    </sheetView>
  </sheetViews>
  <sheetFormatPr baseColWidth="10" defaultColWidth="10" defaultRowHeight="15"/>
  <cols>
    <col min="1" max="1" width="49.1640625" style="41" customWidth="1"/>
    <col min="2" max="3" width="19.6640625" style="41" customWidth="1"/>
    <col min="4" max="16384" width="10" style="41"/>
  </cols>
  <sheetData>
    <row r="1" spans="1:3" s="45" customFormat="1" ht="26.25" customHeight="1">
      <c r="A1" s="239" t="s">
        <v>1523</v>
      </c>
      <c r="B1" s="239"/>
    </row>
    <row r="2" spans="1:3" s="43" customFormat="1" ht="28.75" customHeight="1">
      <c r="A2" s="726" t="s">
        <v>1403</v>
      </c>
      <c r="B2" s="726"/>
      <c r="C2" s="726"/>
    </row>
    <row r="3" spans="1:3" ht="25.5" customHeight="1" thickBot="1">
      <c r="A3" s="308"/>
      <c r="B3" s="308"/>
      <c r="C3" s="80" t="s">
        <v>114</v>
      </c>
    </row>
    <row r="4" spans="1:3" ht="29.25" customHeight="1">
      <c r="A4" s="68" t="s">
        <v>45</v>
      </c>
      <c r="B4" s="69" t="s">
        <v>123</v>
      </c>
      <c r="C4" s="70" t="s">
        <v>122</v>
      </c>
    </row>
    <row r="5" spans="1:3" ht="29.25" customHeight="1">
      <c r="A5" s="491" t="s">
        <v>1404</v>
      </c>
      <c r="B5" s="660"/>
      <c r="C5" s="660">
        <v>40.44</v>
      </c>
    </row>
    <row r="6" spans="1:3" ht="29.25" customHeight="1">
      <c r="A6" s="491" t="s">
        <v>121</v>
      </c>
      <c r="B6" s="660">
        <v>43.5</v>
      </c>
      <c r="C6" s="660"/>
    </row>
    <row r="7" spans="1:3" ht="29.25" customHeight="1">
      <c r="A7" s="491" t="s">
        <v>120</v>
      </c>
      <c r="B7" s="660">
        <v>10.72</v>
      </c>
      <c r="C7" s="660">
        <v>10.72</v>
      </c>
    </row>
    <row r="8" spans="1:3" ht="29.25" customHeight="1">
      <c r="A8" s="491" t="s">
        <v>1405</v>
      </c>
      <c r="B8" s="660"/>
      <c r="C8" s="660"/>
    </row>
    <row r="9" spans="1:3" ht="29.25" customHeight="1">
      <c r="A9" s="491" t="s">
        <v>119</v>
      </c>
      <c r="B9" s="660">
        <v>10.72</v>
      </c>
      <c r="C9" s="660">
        <v>10.72</v>
      </c>
    </row>
    <row r="10" spans="1:3" ht="29.25" customHeight="1">
      <c r="A10" s="491" t="s">
        <v>118</v>
      </c>
      <c r="B10" s="660"/>
      <c r="C10" s="660">
        <v>7.72</v>
      </c>
    </row>
    <row r="11" spans="1:3" ht="29.25" customHeight="1">
      <c r="A11" s="491" t="s">
        <v>117</v>
      </c>
      <c r="B11" s="660"/>
      <c r="C11" s="660">
        <v>43.44</v>
      </c>
    </row>
    <row r="12" spans="1:3" ht="29.25" customHeight="1">
      <c r="A12" s="491" t="s">
        <v>116</v>
      </c>
      <c r="B12" s="492"/>
      <c r="C12" s="492"/>
    </row>
    <row r="13" spans="1:3" ht="29.25" customHeight="1">
      <c r="A13" s="491" t="s">
        <v>115</v>
      </c>
      <c r="B13" s="492"/>
      <c r="C13" s="492"/>
    </row>
    <row r="14" spans="1:3" ht="38.25" customHeight="1">
      <c r="A14" s="725" t="s">
        <v>1406</v>
      </c>
      <c r="B14" s="725"/>
      <c r="C14" s="725"/>
    </row>
  </sheetData>
  <mergeCells count="2">
    <mergeCell ref="A2:C2"/>
    <mergeCell ref="A14:C14"/>
  </mergeCells>
  <phoneticPr fontId="6"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C11"/>
  <sheetViews>
    <sheetView workbookViewId="0">
      <selection activeCell="F7" sqref="F7"/>
    </sheetView>
  </sheetViews>
  <sheetFormatPr baseColWidth="10" defaultColWidth="10" defaultRowHeight="15"/>
  <cols>
    <col min="1" max="1" width="46" style="41" customWidth="1"/>
    <col min="2" max="3" width="21.5" style="41" customWidth="1"/>
    <col min="4" max="4" width="9.6640625" style="41" customWidth="1"/>
    <col min="5" max="16384" width="10" style="41"/>
  </cols>
  <sheetData>
    <row r="1" spans="1:3" s="44" customFormat="1" ht="18" customHeight="1">
      <c r="A1" s="239" t="s">
        <v>1522</v>
      </c>
    </row>
    <row r="2" spans="1:3" s="43" customFormat="1" ht="48" customHeight="1">
      <c r="A2" s="726" t="s">
        <v>1407</v>
      </c>
      <c r="B2" s="726"/>
      <c r="C2" s="726"/>
    </row>
    <row r="3" spans="1:3" ht="33" customHeight="1" thickBot="1">
      <c r="A3" s="308"/>
      <c r="B3" s="308"/>
      <c r="C3" s="80" t="s">
        <v>114</v>
      </c>
    </row>
    <row r="4" spans="1:3" ht="40.5" customHeight="1">
      <c r="A4" s="68" t="s">
        <v>45</v>
      </c>
      <c r="B4" s="69" t="s">
        <v>123</v>
      </c>
      <c r="C4" s="70" t="s">
        <v>122</v>
      </c>
    </row>
    <row r="5" spans="1:3" ht="31.5" customHeight="1">
      <c r="A5" s="491" t="s">
        <v>1408</v>
      </c>
      <c r="B5" s="660"/>
      <c r="C5" s="660">
        <v>109.91</v>
      </c>
    </row>
    <row r="6" spans="1:3" ht="31.5" customHeight="1">
      <c r="A6" s="491" t="s">
        <v>129</v>
      </c>
      <c r="B6" s="660">
        <v>132</v>
      </c>
      <c r="C6" s="660"/>
    </row>
    <row r="7" spans="1:3" ht="31.5" customHeight="1">
      <c r="A7" s="491" t="s">
        <v>128</v>
      </c>
      <c r="B7" s="660">
        <v>35.799999999999997</v>
      </c>
      <c r="C7" s="660">
        <v>35.799999999999997</v>
      </c>
    </row>
    <row r="8" spans="1:3" ht="31.5" customHeight="1">
      <c r="A8" s="491" t="s">
        <v>127</v>
      </c>
      <c r="B8" s="660">
        <v>13.8</v>
      </c>
      <c r="C8" s="660">
        <v>13.8</v>
      </c>
    </row>
    <row r="9" spans="1:3" ht="31.5" customHeight="1">
      <c r="A9" s="491" t="s">
        <v>126</v>
      </c>
      <c r="B9" s="660"/>
      <c r="C9" s="660">
        <v>131.91</v>
      </c>
    </row>
    <row r="10" spans="1:3" ht="31.5" customHeight="1">
      <c r="A10" s="491" t="s">
        <v>125</v>
      </c>
      <c r="B10" s="492"/>
      <c r="C10" s="492"/>
    </row>
    <row r="11" spans="1:3" ht="31.5" customHeight="1">
      <c r="A11" s="491" t="s">
        <v>124</v>
      </c>
      <c r="B11" s="492"/>
      <c r="C11" s="492"/>
    </row>
  </sheetData>
  <mergeCells count="1">
    <mergeCell ref="A2:C2"/>
  </mergeCells>
  <phoneticPr fontId="6"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26"/>
  <sheetViews>
    <sheetView workbookViewId="0">
      <pane ySplit="4" topLeftCell="A20" activePane="bottomLeft" state="frozen"/>
      <selection activeCell="C22" sqref="C22"/>
      <selection pane="bottomLeft" activeCell="H14" sqref="H14"/>
    </sheetView>
  </sheetViews>
  <sheetFormatPr baseColWidth="10" defaultColWidth="10" defaultRowHeight="15"/>
  <cols>
    <col min="1" max="1" width="33.33203125" style="41" customWidth="1"/>
    <col min="2" max="2" width="16.6640625" style="41" customWidth="1"/>
    <col min="3" max="4" width="21" style="41" customWidth="1"/>
    <col min="5" max="5" width="9.6640625" style="41" customWidth="1"/>
    <col min="6" max="16384" width="10" style="41"/>
  </cols>
  <sheetData>
    <row r="1" spans="1:4" s="44" customFormat="1" ht="24" customHeight="1">
      <c r="A1" s="239" t="s">
        <v>1521</v>
      </c>
    </row>
    <row r="2" spans="1:4" s="43" customFormat="1" ht="28.75" customHeight="1">
      <c r="A2" s="726" t="s">
        <v>1409</v>
      </c>
      <c r="B2" s="726"/>
      <c r="C2" s="726"/>
      <c r="D2" s="726"/>
    </row>
    <row r="3" spans="1:4" ht="24" customHeight="1" thickBot="1">
      <c r="D3" s="42" t="s">
        <v>114</v>
      </c>
    </row>
    <row r="4" spans="1:4" ht="28.5" customHeight="1">
      <c r="A4" s="68" t="s">
        <v>45</v>
      </c>
      <c r="B4" s="69" t="s">
        <v>156</v>
      </c>
      <c r="C4" s="69" t="s">
        <v>1410</v>
      </c>
      <c r="D4" s="70" t="s">
        <v>155</v>
      </c>
    </row>
    <row r="5" spans="1:4" ht="28.5" customHeight="1">
      <c r="A5" s="56" t="s">
        <v>154</v>
      </c>
      <c r="B5" s="57" t="s">
        <v>153</v>
      </c>
      <c r="C5" s="57">
        <v>46.52</v>
      </c>
      <c r="D5" s="57">
        <v>46.52</v>
      </c>
    </row>
    <row r="6" spans="1:4" ht="28.5" customHeight="1">
      <c r="A6" s="56" t="s">
        <v>133</v>
      </c>
      <c r="B6" s="57" t="s">
        <v>106</v>
      </c>
      <c r="C6" s="57">
        <v>10.72</v>
      </c>
      <c r="D6" s="57">
        <v>10.72</v>
      </c>
    </row>
    <row r="7" spans="1:4" ht="28.5" customHeight="1">
      <c r="A7" s="56" t="s">
        <v>151</v>
      </c>
      <c r="B7" s="57" t="s">
        <v>105</v>
      </c>
      <c r="C7" s="57">
        <v>7.72</v>
      </c>
      <c r="D7" s="57">
        <v>7.72</v>
      </c>
    </row>
    <row r="8" spans="1:4" ht="28.5" customHeight="1">
      <c r="A8" s="56" t="s">
        <v>131</v>
      </c>
      <c r="B8" s="57" t="s">
        <v>152</v>
      </c>
      <c r="C8" s="57">
        <v>35.799999999999997</v>
      </c>
      <c r="D8" s="57">
        <v>35.799999999999997</v>
      </c>
    </row>
    <row r="9" spans="1:4" ht="28.5" customHeight="1">
      <c r="A9" s="56" t="s">
        <v>151</v>
      </c>
      <c r="B9" s="57" t="s">
        <v>103</v>
      </c>
      <c r="C9" s="57">
        <v>12.8</v>
      </c>
      <c r="D9" s="57">
        <v>12.8</v>
      </c>
    </row>
    <row r="10" spans="1:4" ht="28.5" customHeight="1">
      <c r="A10" s="56" t="s">
        <v>150</v>
      </c>
      <c r="B10" s="57" t="s">
        <v>149</v>
      </c>
      <c r="C10" s="57">
        <v>21.52</v>
      </c>
      <c r="D10" s="57">
        <v>21.52</v>
      </c>
    </row>
    <row r="11" spans="1:4" ht="28.5" customHeight="1">
      <c r="A11" s="56" t="s">
        <v>133</v>
      </c>
      <c r="B11" s="57" t="s">
        <v>148</v>
      </c>
      <c r="C11" s="57">
        <v>7.72</v>
      </c>
      <c r="D11" s="57">
        <v>7.72</v>
      </c>
    </row>
    <row r="12" spans="1:4" ht="28.5" customHeight="1">
      <c r="A12" s="56" t="s">
        <v>131</v>
      </c>
      <c r="B12" s="57" t="s">
        <v>147</v>
      </c>
      <c r="C12" s="57">
        <v>13.8</v>
      </c>
      <c r="D12" s="57">
        <v>13.8</v>
      </c>
    </row>
    <row r="13" spans="1:4" ht="28.5" customHeight="1">
      <c r="A13" s="56" t="s">
        <v>146</v>
      </c>
      <c r="B13" s="57" t="s">
        <v>145</v>
      </c>
      <c r="C13" s="57">
        <v>5.29</v>
      </c>
      <c r="D13" s="57">
        <v>5.29</v>
      </c>
    </row>
    <row r="14" spans="1:4" ht="28.5" customHeight="1">
      <c r="A14" s="493" t="s">
        <v>133</v>
      </c>
      <c r="B14" s="494" t="s">
        <v>144</v>
      </c>
      <c r="C14" s="494">
        <v>1.29</v>
      </c>
      <c r="D14" s="494">
        <v>1.29</v>
      </c>
    </row>
    <row r="15" spans="1:4" ht="28.5" customHeight="1">
      <c r="A15" s="493" t="s">
        <v>131</v>
      </c>
      <c r="B15" s="494" t="s">
        <v>143</v>
      </c>
      <c r="C15" s="494">
        <v>4</v>
      </c>
      <c r="D15" s="494">
        <v>4</v>
      </c>
    </row>
    <row r="16" spans="1:4" ht="28.5" customHeight="1">
      <c r="A16" s="493" t="s">
        <v>142</v>
      </c>
      <c r="B16" s="494" t="s">
        <v>141</v>
      </c>
      <c r="C16" s="494">
        <v>6.45</v>
      </c>
      <c r="D16" s="494">
        <v>6.45</v>
      </c>
    </row>
    <row r="17" spans="1:4" ht="28.5" customHeight="1">
      <c r="A17" s="493" t="s">
        <v>133</v>
      </c>
      <c r="B17" s="494" t="s">
        <v>140</v>
      </c>
      <c r="C17" s="494">
        <v>6.45</v>
      </c>
      <c r="D17" s="494">
        <v>6.45</v>
      </c>
    </row>
    <row r="18" spans="1:4" ht="28.5" customHeight="1">
      <c r="A18" s="493" t="s">
        <v>137</v>
      </c>
      <c r="B18" s="494"/>
      <c r="C18" s="494">
        <v>6.45</v>
      </c>
      <c r="D18" s="494">
        <v>6.45</v>
      </c>
    </row>
    <row r="19" spans="1:4" ht="28.5" customHeight="1">
      <c r="A19" s="493" t="s">
        <v>1411</v>
      </c>
      <c r="B19" s="494" t="s">
        <v>139</v>
      </c>
      <c r="C19" s="494"/>
      <c r="D19" s="494"/>
    </row>
    <row r="20" spans="1:4" ht="28.5" customHeight="1">
      <c r="A20" s="493" t="s">
        <v>131</v>
      </c>
      <c r="B20" s="494" t="s">
        <v>138</v>
      </c>
      <c r="C20" s="494"/>
      <c r="D20" s="494"/>
    </row>
    <row r="21" spans="1:4" ht="28.5" customHeight="1">
      <c r="A21" s="493" t="s">
        <v>137</v>
      </c>
      <c r="B21" s="494"/>
      <c r="C21" s="494"/>
      <c r="D21" s="494"/>
    </row>
    <row r="22" spans="1:4" ht="28.5" customHeight="1">
      <c r="A22" s="493" t="s">
        <v>1412</v>
      </c>
      <c r="B22" s="494" t="s">
        <v>136</v>
      </c>
      <c r="C22" s="494"/>
      <c r="D22" s="494"/>
    </row>
    <row r="23" spans="1:4" ht="28.5" customHeight="1">
      <c r="A23" s="493" t="s">
        <v>135</v>
      </c>
      <c r="B23" s="494" t="s">
        <v>134</v>
      </c>
      <c r="C23" s="494">
        <v>6.16</v>
      </c>
      <c r="D23" s="494">
        <v>6.16</v>
      </c>
    </row>
    <row r="24" spans="1:4" ht="28.5" customHeight="1">
      <c r="A24" s="493" t="s">
        <v>133</v>
      </c>
      <c r="B24" s="494" t="s">
        <v>132</v>
      </c>
      <c r="C24" s="494">
        <v>1.39</v>
      </c>
      <c r="D24" s="494">
        <v>1.39</v>
      </c>
    </row>
    <row r="25" spans="1:4" ht="28.5" customHeight="1">
      <c r="A25" s="493" t="s">
        <v>131</v>
      </c>
      <c r="B25" s="494" t="s">
        <v>130</v>
      </c>
      <c r="C25" s="494">
        <v>4.7699999999999996</v>
      </c>
      <c r="D25" s="494">
        <v>4.7699999999999996</v>
      </c>
    </row>
    <row r="26" spans="1:4" ht="43.5" customHeight="1">
      <c r="A26" s="725" t="s">
        <v>1413</v>
      </c>
      <c r="B26" s="725"/>
      <c r="C26" s="725"/>
      <c r="D26" s="725"/>
    </row>
  </sheetData>
  <mergeCells count="2">
    <mergeCell ref="A2:D2"/>
    <mergeCell ref="A26:D26"/>
  </mergeCells>
  <phoneticPr fontId="6"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E11"/>
  <sheetViews>
    <sheetView workbookViewId="0">
      <selection activeCell="I18" sqref="I18"/>
    </sheetView>
  </sheetViews>
  <sheetFormatPr baseColWidth="10" defaultColWidth="10" defaultRowHeight="15"/>
  <cols>
    <col min="1" max="1" width="35" style="46" customWidth="1"/>
    <col min="2" max="5" width="13.33203125" style="46" customWidth="1"/>
    <col min="6" max="6" width="9.6640625" style="46" customWidth="1"/>
    <col min="7" max="16384" width="10" style="46"/>
  </cols>
  <sheetData>
    <row r="1" spans="1:5" s="48" customFormat="1" ht="21" customHeight="1">
      <c r="A1" s="239" t="s">
        <v>1520</v>
      </c>
      <c r="B1" s="49"/>
      <c r="C1" s="49"/>
      <c r="D1" s="49"/>
    </row>
    <row r="2" spans="1:5" s="47" customFormat="1" ht="28.75" customHeight="1">
      <c r="A2" s="732" t="s">
        <v>1414</v>
      </c>
      <c r="B2" s="732"/>
      <c r="C2" s="732"/>
      <c r="D2" s="732"/>
      <c r="E2" s="732"/>
    </row>
    <row r="3" spans="1:5" ht="22.5" customHeight="1" thickBot="1">
      <c r="B3" s="310"/>
      <c r="C3" s="310"/>
      <c r="D3" s="310"/>
      <c r="E3" s="81" t="s">
        <v>114</v>
      </c>
    </row>
    <row r="4" spans="1:5" ht="42.75" customHeight="1">
      <c r="A4" s="71" t="s">
        <v>46</v>
      </c>
      <c r="B4" s="72" t="s">
        <v>156</v>
      </c>
      <c r="C4" s="72" t="s">
        <v>1410</v>
      </c>
      <c r="D4" s="72" t="s">
        <v>155</v>
      </c>
      <c r="E4" s="73" t="s">
        <v>1415</v>
      </c>
    </row>
    <row r="5" spans="1:5" ht="22.5" customHeight="1">
      <c r="A5" s="495" t="s">
        <v>159</v>
      </c>
      <c r="B5" s="496" t="s">
        <v>107</v>
      </c>
      <c r="C5" s="495">
        <v>175.5</v>
      </c>
      <c r="D5" s="495">
        <v>175.5</v>
      </c>
      <c r="E5" s="496"/>
    </row>
    <row r="6" spans="1:5" ht="22.5" customHeight="1">
      <c r="A6" s="495" t="s">
        <v>157</v>
      </c>
      <c r="B6" s="496" t="s">
        <v>106</v>
      </c>
      <c r="C6" s="495">
        <v>43.5</v>
      </c>
      <c r="D6" s="495">
        <v>43.5</v>
      </c>
      <c r="E6" s="496"/>
    </row>
    <row r="7" spans="1:5" ht="22.5" customHeight="1">
      <c r="A7" s="495" t="s">
        <v>1416</v>
      </c>
      <c r="B7" s="496" t="s">
        <v>105</v>
      </c>
      <c r="C7" s="495">
        <v>132</v>
      </c>
      <c r="D7" s="495">
        <v>132</v>
      </c>
      <c r="E7" s="496"/>
    </row>
    <row r="8" spans="1:5" ht="22.5" customHeight="1">
      <c r="A8" s="495" t="s">
        <v>158</v>
      </c>
      <c r="B8" s="496" t="s">
        <v>104</v>
      </c>
      <c r="C8" s="495"/>
      <c r="D8" s="495"/>
      <c r="E8" s="496"/>
    </row>
    <row r="9" spans="1:5" ht="22.5" customHeight="1">
      <c r="A9" s="495" t="s">
        <v>157</v>
      </c>
      <c r="B9" s="496" t="s">
        <v>103</v>
      </c>
      <c r="C9" s="495"/>
      <c r="D9" s="495"/>
      <c r="E9" s="496"/>
    </row>
    <row r="10" spans="1:5" ht="22.5" customHeight="1">
      <c r="A10" s="495" t="s">
        <v>1416</v>
      </c>
      <c r="B10" s="496" t="s">
        <v>102</v>
      </c>
      <c r="C10" s="495"/>
      <c r="D10" s="495"/>
      <c r="E10" s="496"/>
    </row>
    <row r="11" spans="1:5" ht="41.5" customHeight="1">
      <c r="A11" s="731" t="s">
        <v>1417</v>
      </c>
      <c r="B11" s="731"/>
      <c r="C11" s="731"/>
      <c r="D11" s="731"/>
      <c r="E11" s="731"/>
    </row>
  </sheetData>
  <mergeCells count="2">
    <mergeCell ref="A11:E11"/>
    <mergeCell ref="A2:E2"/>
  </mergeCells>
  <phoneticPr fontId="6"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F8"/>
  <sheetViews>
    <sheetView workbookViewId="0">
      <pane ySplit="4" topLeftCell="A5" activePane="bottomLeft" state="frozen"/>
      <selection activeCell="C22" sqref="C22"/>
      <selection pane="bottomLeft" activeCell="I12" sqref="I12"/>
    </sheetView>
  </sheetViews>
  <sheetFormatPr baseColWidth="10" defaultColWidth="10" defaultRowHeight="15"/>
  <cols>
    <col min="1" max="1" width="5.83203125" style="50" customWidth="1"/>
    <col min="2" max="2" width="10.1640625" style="50" customWidth="1"/>
    <col min="3" max="3" width="33.1640625" style="50" customWidth="1"/>
    <col min="4" max="6" width="14.6640625" style="50" customWidth="1"/>
    <col min="7" max="7" width="9.6640625" style="50" customWidth="1"/>
    <col min="8" max="16384" width="10" style="50"/>
  </cols>
  <sheetData>
    <row r="1" spans="1:6" s="52" customFormat="1" ht="19.5" customHeight="1">
      <c r="A1" s="239" t="s">
        <v>1519</v>
      </c>
      <c r="B1" s="239"/>
    </row>
    <row r="2" spans="1:6" s="51" customFormat="1" ht="28.75" customHeight="1">
      <c r="A2" s="733" t="s">
        <v>1418</v>
      </c>
      <c r="B2" s="733"/>
      <c r="C2" s="733"/>
      <c r="D2" s="733"/>
      <c r="E2" s="733"/>
      <c r="F2" s="733"/>
    </row>
    <row r="3" spans="1:6" ht="14.25" customHeight="1" thickBot="1">
      <c r="A3" s="734" t="s">
        <v>114</v>
      </c>
      <c r="B3" s="734"/>
      <c r="C3" s="734"/>
      <c r="D3" s="734"/>
      <c r="E3" s="734"/>
      <c r="F3" s="734"/>
    </row>
    <row r="4" spans="1:6" ht="36" customHeight="1">
      <c r="A4" s="74" t="s">
        <v>161</v>
      </c>
      <c r="B4" s="75" t="s">
        <v>1419</v>
      </c>
      <c r="C4" s="75" t="s">
        <v>160</v>
      </c>
      <c r="D4" s="75" t="s">
        <v>1420</v>
      </c>
      <c r="E4" s="75" t="s">
        <v>1421</v>
      </c>
      <c r="F4" s="76" t="s">
        <v>1422</v>
      </c>
    </row>
    <row r="5" spans="1:6" ht="36" customHeight="1">
      <c r="A5" s="497">
        <v>1</v>
      </c>
      <c r="B5" s="498"/>
      <c r="C5" s="499" t="s">
        <v>1423</v>
      </c>
      <c r="D5" s="498"/>
      <c r="E5" s="497"/>
      <c r="F5" s="498"/>
    </row>
    <row r="6" spans="1:6" ht="36" customHeight="1">
      <c r="A6" s="497">
        <v>2</v>
      </c>
      <c r="B6" s="498"/>
      <c r="C6" s="499"/>
      <c r="D6" s="498"/>
      <c r="E6" s="497"/>
      <c r="F6" s="498"/>
    </row>
    <row r="7" spans="1:6" ht="36" customHeight="1">
      <c r="A7" s="497">
        <v>3</v>
      </c>
      <c r="B7" s="500"/>
      <c r="C7" s="500"/>
      <c r="D7" s="500"/>
      <c r="E7" s="500"/>
      <c r="F7" s="501"/>
    </row>
    <row r="8" spans="1:6" ht="33" customHeight="1">
      <c r="A8" s="735" t="s">
        <v>1424</v>
      </c>
      <c r="B8" s="735"/>
      <c r="C8" s="735"/>
      <c r="D8" s="735"/>
      <c r="E8" s="735"/>
      <c r="F8" s="735"/>
    </row>
  </sheetData>
  <mergeCells count="3">
    <mergeCell ref="A2:F2"/>
    <mergeCell ref="A3:F3"/>
    <mergeCell ref="A8:F8"/>
  </mergeCells>
  <phoneticPr fontId="6"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93"/>
  <sheetViews>
    <sheetView showGridLines="0" showZeros="0" zoomScaleNormal="100" workbookViewId="0">
      <selection activeCell="G5" sqref="G5"/>
    </sheetView>
  </sheetViews>
  <sheetFormatPr baseColWidth="10" defaultColWidth="21.5" defaultRowHeight="15"/>
  <cols>
    <col min="1" max="1" width="56.6640625" style="118" customWidth="1"/>
    <col min="2" max="2" width="26.1640625" style="153" customWidth="1"/>
    <col min="3" max="3" width="8.1640625" style="118" customWidth="1"/>
    <col min="4" max="16384" width="21.5" style="118"/>
  </cols>
  <sheetData>
    <row r="1" spans="1:2" ht="22" customHeight="1">
      <c r="A1" s="668" t="s">
        <v>385</v>
      </c>
      <c r="B1" s="668"/>
    </row>
    <row r="2" spans="1:2" s="119" customFormat="1" ht="22" customHeight="1">
      <c r="A2" s="676" t="s">
        <v>363</v>
      </c>
      <c r="B2" s="676"/>
    </row>
    <row r="3" spans="1:2" s="119" customFormat="1" ht="18.75" customHeight="1">
      <c r="A3" s="147"/>
      <c r="B3" s="148"/>
    </row>
    <row r="4" spans="1:2" ht="24" customHeight="1">
      <c r="A4" s="675" t="s">
        <v>345</v>
      </c>
      <c r="B4" s="675"/>
    </row>
    <row r="5" spans="1:2" ht="20" customHeight="1">
      <c r="A5" s="154" t="s">
        <v>346</v>
      </c>
      <c r="B5" s="155" t="s">
        <v>347</v>
      </c>
    </row>
    <row r="6" spans="1:2" ht="20" customHeight="1">
      <c r="A6" s="325" t="s">
        <v>653</v>
      </c>
      <c r="B6" s="156">
        <v>828311</v>
      </c>
    </row>
    <row r="7" spans="1:2" ht="16.5" customHeight="1">
      <c r="A7" s="149" t="s">
        <v>627</v>
      </c>
      <c r="B7" s="157">
        <v>110117</v>
      </c>
    </row>
    <row r="8" spans="1:2" ht="16.5" customHeight="1">
      <c r="A8" s="149" t="s">
        <v>654</v>
      </c>
      <c r="B8" s="150">
        <v>3497</v>
      </c>
    </row>
    <row r="9" spans="1:2" ht="16.5" customHeight="1">
      <c r="A9" s="149" t="s">
        <v>655</v>
      </c>
      <c r="B9" s="150">
        <v>1985</v>
      </c>
    </row>
    <row r="10" spans="1:2" ht="16.5" customHeight="1">
      <c r="A10" s="149" t="s">
        <v>656</v>
      </c>
      <c r="B10" s="150">
        <v>1057</v>
      </c>
    </row>
    <row r="11" spans="1:2" ht="16.5" customHeight="1">
      <c r="A11" s="149" t="s">
        <v>657</v>
      </c>
      <c r="B11" s="150">
        <v>137</v>
      </c>
    </row>
    <row r="12" spans="1:2" ht="16.5" customHeight="1">
      <c r="A12" s="149" t="s">
        <v>658</v>
      </c>
      <c r="B12" s="150">
        <v>136</v>
      </c>
    </row>
    <row r="13" spans="1:2" ht="16.5" customHeight="1">
      <c r="A13" s="149" t="s">
        <v>659</v>
      </c>
      <c r="B13" s="150">
        <v>40</v>
      </c>
    </row>
    <row r="14" spans="1:2" ht="16.5" customHeight="1">
      <c r="A14" s="149" t="s">
        <v>660</v>
      </c>
      <c r="B14" s="150">
        <v>73</v>
      </c>
    </row>
    <row r="15" spans="1:2" ht="16.5" customHeight="1">
      <c r="A15" s="149" t="s">
        <v>661</v>
      </c>
      <c r="B15" s="150">
        <v>69</v>
      </c>
    </row>
    <row r="16" spans="1:2" ht="16.5" customHeight="1">
      <c r="A16" s="149" t="s">
        <v>662</v>
      </c>
      <c r="B16" s="150">
        <v>2076</v>
      </c>
    </row>
    <row r="17" spans="1:2" ht="16.5" customHeight="1">
      <c r="A17" s="149" t="s">
        <v>655</v>
      </c>
      <c r="B17" s="150">
        <v>1054</v>
      </c>
    </row>
    <row r="18" spans="1:2" ht="16.5" customHeight="1">
      <c r="A18" s="149" t="s">
        <v>663</v>
      </c>
      <c r="B18" s="150">
        <v>70</v>
      </c>
    </row>
    <row r="19" spans="1:2" ht="16.5" customHeight="1">
      <c r="A19" s="149" t="s">
        <v>664</v>
      </c>
      <c r="B19" s="150">
        <v>396</v>
      </c>
    </row>
    <row r="20" spans="1:2" ht="16.5" customHeight="1">
      <c r="A20" s="151" t="s">
        <v>661</v>
      </c>
      <c r="B20" s="150">
        <v>80</v>
      </c>
    </row>
    <row r="21" spans="1:2" ht="16.5" customHeight="1">
      <c r="A21" s="149" t="s">
        <v>665</v>
      </c>
      <c r="B21" s="150">
        <v>476</v>
      </c>
    </row>
    <row r="22" spans="1:2" ht="16.5" customHeight="1">
      <c r="A22" s="149" t="s">
        <v>666</v>
      </c>
      <c r="B22" s="150">
        <v>12887</v>
      </c>
    </row>
    <row r="23" spans="1:2" ht="16.5" customHeight="1">
      <c r="A23" s="149" t="s">
        <v>655</v>
      </c>
      <c r="B23" s="150">
        <v>1918</v>
      </c>
    </row>
    <row r="24" spans="1:2" ht="16.5" customHeight="1">
      <c r="A24" s="149" t="s">
        <v>656</v>
      </c>
      <c r="B24" s="150">
        <v>300</v>
      </c>
    </row>
    <row r="25" spans="1:2" ht="16.5" customHeight="1">
      <c r="A25" s="149" t="s">
        <v>667</v>
      </c>
      <c r="B25" s="150">
        <v>20</v>
      </c>
    </row>
    <row r="26" spans="1:2" ht="16.5" customHeight="1">
      <c r="A26" s="149" t="s">
        <v>668</v>
      </c>
      <c r="B26" s="150">
        <v>2862</v>
      </c>
    </row>
    <row r="27" spans="1:2" ht="16.5" customHeight="1">
      <c r="A27" s="149" t="s">
        <v>669</v>
      </c>
      <c r="B27" s="150">
        <v>447</v>
      </c>
    </row>
    <row r="28" spans="1:2" ht="16.5" customHeight="1">
      <c r="A28" s="151" t="s">
        <v>661</v>
      </c>
      <c r="B28" s="150">
        <v>1231</v>
      </c>
    </row>
    <row r="29" spans="1:2" ht="16.5" customHeight="1">
      <c r="A29" s="149" t="s">
        <v>670</v>
      </c>
      <c r="B29" s="150">
        <v>6109</v>
      </c>
    </row>
    <row r="30" spans="1:2" ht="16.5" customHeight="1">
      <c r="A30" s="149" t="s">
        <v>671</v>
      </c>
      <c r="B30" s="150">
        <v>23111</v>
      </c>
    </row>
    <row r="31" spans="1:2" ht="16.5" customHeight="1">
      <c r="A31" s="149" t="s">
        <v>655</v>
      </c>
      <c r="B31" s="150">
        <v>868</v>
      </c>
    </row>
    <row r="32" spans="1:2" ht="16.5" customHeight="1">
      <c r="A32" s="149" t="s">
        <v>656</v>
      </c>
      <c r="B32" s="150">
        <v>14913</v>
      </c>
    </row>
    <row r="33" spans="1:2">
      <c r="A33" s="149" t="s">
        <v>672</v>
      </c>
      <c r="B33" s="150">
        <v>4946</v>
      </c>
    </row>
    <row r="34" spans="1:2">
      <c r="A34" s="149" t="s">
        <v>661</v>
      </c>
      <c r="B34" s="150">
        <v>1043</v>
      </c>
    </row>
    <row r="35" spans="1:2">
      <c r="A35" s="151" t="s">
        <v>673</v>
      </c>
      <c r="B35" s="150">
        <v>1341</v>
      </c>
    </row>
    <row r="36" spans="1:2">
      <c r="A36" s="149" t="s">
        <v>674</v>
      </c>
      <c r="B36" s="150">
        <v>3133</v>
      </c>
    </row>
    <row r="37" spans="1:2">
      <c r="A37" s="149" t="s">
        <v>655</v>
      </c>
      <c r="B37" s="150">
        <v>703</v>
      </c>
    </row>
    <row r="38" spans="1:2">
      <c r="A38" s="149" t="s">
        <v>675</v>
      </c>
      <c r="B38" s="150">
        <v>809</v>
      </c>
    </row>
    <row r="39" spans="1:2">
      <c r="A39" s="149" t="s">
        <v>676</v>
      </c>
      <c r="B39" s="150">
        <v>390</v>
      </c>
    </row>
    <row r="40" spans="1:2">
      <c r="A40" s="149" t="s">
        <v>677</v>
      </c>
      <c r="B40" s="150">
        <v>1105</v>
      </c>
    </row>
    <row r="41" spans="1:2">
      <c r="A41" s="149" t="s">
        <v>678</v>
      </c>
      <c r="B41" s="150">
        <v>42</v>
      </c>
    </row>
    <row r="42" spans="1:2">
      <c r="A42" s="151" t="s">
        <v>661</v>
      </c>
      <c r="B42" s="150">
        <v>84</v>
      </c>
    </row>
    <row r="43" spans="1:2">
      <c r="A43" s="149" t="s">
        <v>679</v>
      </c>
      <c r="B43" s="150">
        <v>36270</v>
      </c>
    </row>
    <row r="44" spans="1:2">
      <c r="A44" s="149" t="s">
        <v>655</v>
      </c>
      <c r="B44" s="150">
        <v>2377</v>
      </c>
    </row>
    <row r="45" spans="1:2">
      <c r="A45" s="149" t="s">
        <v>656</v>
      </c>
      <c r="B45" s="150">
        <v>1258</v>
      </c>
    </row>
    <row r="46" spans="1:2">
      <c r="A46" s="149" t="s">
        <v>680</v>
      </c>
      <c r="B46" s="150">
        <v>8</v>
      </c>
    </row>
    <row r="47" spans="1:2">
      <c r="A47" s="149" t="s">
        <v>681</v>
      </c>
      <c r="B47" s="150">
        <v>14</v>
      </c>
    </row>
    <row r="48" spans="1:2">
      <c r="A48" s="149" t="s">
        <v>661</v>
      </c>
      <c r="B48" s="150">
        <v>1405</v>
      </c>
    </row>
    <row r="49" spans="1:2">
      <c r="A49" s="151" t="s">
        <v>682</v>
      </c>
      <c r="B49" s="150">
        <v>31208</v>
      </c>
    </row>
    <row r="50" spans="1:2">
      <c r="A50" s="149" t="s">
        <v>683</v>
      </c>
      <c r="B50" s="150">
        <v>3413</v>
      </c>
    </row>
    <row r="51" spans="1:2">
      <c r="A51" s="149" t="s">
        <v>655</v>
      </c>
      <c r="B51" s="150">
        <v>2418</v>
      </c>
    </row>
    <row r="52" spans="1:2">
      <c r="A52" s="149" t="s">
        <v>656</v>
      </c>
      <c r="B52" s="150">
        <v>20</v>
      </c>
    </row>
    <row r="53" spans="1:2">
      <c r="A53" s="149" t="s">
        <v>684</v>
      </c>
      <c r="B53" s="150">
        <v>975</v>
      </c>
    </row>
    <row r="54" spans="1:2">
      <c r="A54" s="149" t="s">
        <v>685</v>
      </c>
      <c r="B54" s="150">
        <v>803</v>
      </c>
    </row>
    <row r="55" spans="1:2">
      <c r="A55" s="151" t="s">
        <v>655</v>
      </c>
      <c r="B55" s="150">
        <v>200</v>
      </c>
    </row>
    <row r="56" spans="1:2">
      <c r="A56" s="149" t="s">
        <v>686</v>
      </c>
      <c r="B56" s="150">
        <v>603</v>
      </c>
    </row>
    <row r="57" spans="1:2">
      <c r="A57" s="149" t="s">
        <v>687</v>
      </c>
      <c r="B57" s="150">
        <v>3129</v>
      </c>
    </row>
    <row r="58" spans="1:2">
      <c r="A58" s="149" t="s">
        <v>655</v>
      </c>
      <c r="B58" s="150">
        <v>2170</v>
      </c>
    </row>
    <row r="59" spans="1:2">
      <c r="A59" s="149" t="s">
        <v>656</v>
      </c>
      <c r="B59" s="150">
        <v>959</v>
      </c>
    </row>
    <row r="60" spans="1:2">
      <c r="A60" s="149" t="s">
        <v>688</v>
      </c>
      <c r="B60" s="150">
        <v>1665</v>
      </c>
    </row>
    <row r="61" spans="1:2">
      <c r="A61" s="149" t="s">
        <v>655</v>
      </c>
      <c r="B61" s="150">
        <v>913</v>
      </c>
    </row>
    <row r="62" spans="1:2">
      <c r="A62" s="149" t="s">
        <v>656</v>
      </c>
      <c r="B62" s="150">
        <v>47</v>
      </c>
    </row>
    <row r="63" spans="1:2">
      <c r="A63" s="149" t="s">
        <v>689</v>
      </c>
      <c r="B63" s="150">
        <v>434</v>
      </c>
    </row>
    <row r="64" spans="1:2">
      <c r="A64" s="149" t="s">
        <v>661</v>
      </c>
      <c r="B64" s="150">
        <v>271</v>
      </c>
    </row>
    <row r="65" spans="1:2">
      <c r="A65" s="151" t="s">
        <v>690</v>
      </c>
      <c r="B65" s="150">
        <v>472</v>
      </c>
    </row>
    <row r="66" spans="1:2">
      <c r="A66" s="149" t="s">
        <v>655</v>
      </c>
      <c r="B66" s="150">
        <v>400</v>
      </c>
    </row>
    <row r="67" spans="1:2">
      <c r="A67" s="149" t="s">
        <v>691</v>
      </c>
      <c r="B67" s="150">
        <v>72</v>
      </c>
    </row>
    <row r="68" spans="1:2">
      <c r="A68" s="149" t="s">
        <v>692</v>
      </c>
      <c r="B68" s="150">
        <v>842</v>
      </c>
    </row>
    <row r="69" spans="1:2">
      <c r="A69" s="151" t="s">
        <v>655</v>
      </c>
      <c r="B69" s="150">
        <v>335</v>
      </c>
    </row>
    <row r="70" spans="1:2">
      <c r="A70" s="149" t="s">
        <v>656</v>
      </c>
      <c r="B70" s="150">
        <v>279</v>
      </c>
    </row>
    <row r="71" spans="1:2">
      <c r="A71" s="149" t="s">
        <v>661</v>
      </c>
      <c r="B71" s="150">
        <v>90</v>
      </c>
    </row>
    <row r="72" spans="1:2">
      <c r="A72" s="149" t="s">
        <v>693</v>
      </c>
      <c r="B72" s="150">
        <v>138</v>
      </c>
    </row>
    <row r="73" spans="1:2">
      <c r="A73" s="149" t="s">
        <v>694</v>
      </c>
      <c r="B73" s="150">
        <v>1815</v>
      </c>
    </row>
    <row r="74" spans="1:2">
      <c r="A74" s="149" t="s">
        <v>655</v>
      </c>
      <c r="B74" s="150">
        <v>433</v>
      </c>
    </row>
    <row r="75" spans="1:2">
      <c r="A75" s="149" t="s">
        <v>656</v>
      </c>
      <c r="B75" s="150">
        <v>616</v>
      </c>
    </row>
    <row r="76" spans="1:2">
      <c r="A76" s="149" t="s">
        <v>695</v>
      </c>
      <c r="B76" s="150">
        <v>53</v>
      </c>
    </row>
    <row r="77" spans="1:2">
      <c r="A77" s="149" t="s">
        <v>661</v>
      </c>
      <c r="B77" s="150">
        <v>231</v>
      </c>
    </row>
    <row r="78" spans="1:2">
      <c r="A78" s="149" t="s">
        <v>696</v>
      </c>
      <c r="B78" s="150">
        <v>482</v>
      </c>
    </row>
    <row r="79" spans="1:2">
      <c r="A79" s="149" t="s">
        <v>697</v>
      </c>
      <c r="B79" s="150">
        <v>3245</v>
      </c>
    </row>
    <row r="80" spans="1:2">
      <c r="A80" s="151" t="s">
        <v>655</v>
      </c>
      <c r="B80" s="150">
        <v>971</v>
      </c>
    </row>
    <row r="81" spans="1:2">
      <c r="A81" s="149" t="s">
        <v>656</v>
      </c>
      <c r="B81" s="150">
        <v>1443</v>
      </c>
    </row>
    <row r="82" spans="1:2">
      <c r="A82" s="149" t="s">
        <v>698</v>
      </c>
      <c r="B82" s="150">
        <v>611</v>
      </c>
    </row>
    <row r="83" spans="1:2">
      <c r="A83" s="149" t="s">
        <v>661</v>
      </c>
      <c r="B83" s="150">
        <v>220</v>
      </c>
    </row>
    <row r="84" spans="1:2">
      <c r="A84" s="149" t="s">
        <v>699</v>
      </c>
      <c r="B84" s="150">
        <v>4744</v>
      </c>
    </row>
    <row r="85" spans="1:2">
      <c r="A85" s="151" t="s">
        <v>655</v>
      </c>
      <c r="B85" s="150">
        <v>1611</v>
      </c>
    </row>
    <row r="86" spans="1:2">
      <c r="A86" s="149" t="s">
        <v>656</v>
      </c>
      <c r="B86" s="150">
        <v>2954</v>
      </c>
    </row>
    <row r="87" spans="1:2">
      <c r="A87" s="149" t="s">
        <v>661</v>
      </c>
      <c r="B87" s="150">
        <v>77</v>
      </c>
    </row>
    <row r="88" spans="1:2">
      <c r="A88" s="149" t="s">
        <v>700</v>
      </c>
      <c r="B88" s="150">
        <v>102</v>
      </c>
    </row>
    <row r="89" spans="1:2">
      <c r="A89" s="149" t="s">
        <v>701</v>
      </c>
      <c r="B89" s="150">
        <v>2259</v>
      </c>
    </row>
    <row r="90" spans="1:2">
      <c r="A90" s="151" t="s">
        <v>655</v>
      </c>
      <c r="B90" s="150">
        <v>523</v>
      </c>
    </row>
    <row r="91" spans="1:2">
      <c r="A91" s="149" t="s">
        <v>656</v>
      </c>
      <c r="B91" s="150">
        <v>30</v>
      </c>
    </row>
    <row r="92" spans="1:2">
      <c r="A92" s="149" t="s">
        <v>702</v>
      </c>
      <c r="B92" s="150">
        <v>1706</v>
      </c>
    </row>
    <row r="93" spans="1:2">
      <c r="A93" s="149" t="s">
        <v>703</v>
      </c>
      <c r="B93" s="150">
        <v>970</v>
      </c>
    </row>
    <row r="94" spans="1:2">
      <c r="A94" s="151" t="s">
        <v>655</v>
      </c>
      <c r="B94" s="150">
        <v>344</v>
      </c>
    </row>
    <row r="95" spans="1:2">
      <c r="A95" s="149" t="s">
        <v>656</v>
      </c>
      <c r="B95" s="150">
        <v>44</v>
      </c>
    </row>
    <row r="96" spans="1:2">
      <c r="A96" s="149" t="s">
        <v>661</v>
      </c>
      <c r="B96" s="150">
        <v>125</v>
      </c>
    </row>
    <row r="97" spans="1:2">
      <c r="A97" s="149" t="s">
        <v>704</v>
      </c>
      <c r="B97" s="150">
        <v>457</v>
      </c>
    </row>
    <row r="98" spans="1:2">
      <c r="A98" s="149" t="s">
        <v>705</v>
      </c>
      <c r="B98" s="150">
        <v>84</v>
      </c>
    </row>
    <row r="99" spans="1:2">
      <c r="A99" s="149" t="s">
        <v>667</v>
      </c>
      <c r="B99" s="150">
        <v>84</v>
      </c>
    </row>
    <row r="100" spans="1:2">
      <c r="A100" s="151" t="s">
        <v>706</v>
      </c>
      <c r="B100" s="150">
        <v>4324</v>
      </c>
    </row>
    <row r="101" spans="1:2">
      <c r="A101" s="149" t="s">
        <v>655</v>
      </c>
      <c r="B101" s="150">
        <v>1351</v>
      </c>
    </row>
    <row r="102" spans="1:2">
      <c r="A102" s="149" t="s">
        <v>656</v>
      </c>
      <c r="B102" s="150">
        <v>2578</v>
      </c>
    </row>
    <row r="103" spans="1:2">
      <c r="A103" s="149" t="s">
        <v>707</v>
      </c>
      <c r="B103" s="150">
        <v>395</v>
      </c>
    </row>
    <row r="104" spans="1:2">
      <c r="A104" s="149" t="s">
        <v>708</v>
      </c>
      <c r="B104" s="150">
        <v>646</v>
      </c>
    </row>
    <row r="105" spans="1:2">
      <c r="A105" s="149" t="s">
        <v>655</v>
      </c>
      <c r="B105" s="150">
        <v>426</v>
      </c>
    </row>
    <row r="106" spans="1:2">
      <c r="A106" s="149" t="s">
        <v>661</v>
      </c>
      <c r="B106" s="150">
        <v>220</v>
      </c>
    </row>
    <row r="107" spans="1:2">
      <c r="A107" s="149" t="s">
        <v>709</v>
      </c>
      <c r="B107" s="150">
        <v>462</v>
      </c>
    </row>
    <row r="108" spans="1:2">
      <c r="A108" s="151" t="s">
        <v>655</v>
      </c>
      <c r="B108" s="150">
        <v>30</v>
      </c>
    </row>
    <row r="109" spans="1:2">
      <c r="A109" s="151" t="s">
        <v>656</v>
      </c>
      <c r="B109" s="150">
        <v>60</v>
      </c>
    </row>
    <row r="110" spans="1:2">
      <c r="A110" s="149" t="s">
        <v>710</v>
      </c>
      <c r="B110" s="150">
        <v>372</v>
      </c>
    </row>
    <row r="111" spans="1:2">
      <c r="A111" s="149" t="s">
        <v>711</v>
      </c>
      <c r="B111" s="150">
        <v>270</v>
      </c>
    </row>
    <row r="112" spans="1:2">
      <c r="A112" s="151" t="s">
        <v>712</v>
      </c>
      <c r="B112" s="150">
        <v>270</v>
      </c>
    </row>
    <row r="113" spans="1:2">
      <c r="A113" s="151" t="s">
        <v>629</v>
      </c>
      <c r="B113" s="150">
        <v>3913</v>
      </c>
    </row>
    <row r="114" spans="1:2">
      <c r="A114" s="149" t="s">
        <v>713</v>
      </c>
      <c r="B114" s="150">
        <v>3913</v>
      </c>
    </row>
    <row r="115" spans="1:2">
      <c r="A115" s="151" t="s">
        <v>714</v>
      </c>
      <c r="B115" s="150">
        <v>2234</v>
      </c>
    </row>
    <row r="116" spans="1:2">
      <c r="A116" s="149" t="s">
        <v>715</v>
      </c>
      <c r="B116" s="150">
        <v>585</v>
      </c>
    </row>
    <row r="117" spans="1:2">
      <c r="A117" s="152" t="s">
        <v>716</v>
      </c>
      <c r="B117" s="150">
        <v>94</v>
      </c>
    </row>
    <row r="118" spans="1:2">
      <c r="A118" s="149" t="s">
        <v>717</v>
      </c>
      <c r="B118" s="150">
        <v>1000</v>
      </c>
    </row>
    <row r="119" spans="1:2">
      <c r="A119" s="149" t="s">
        <v>630</v>
      </c>
      <c r="B119" s="150">
        <v>71397</v>
      </c>
    </row>
    <row r="120" spans="1:2">
      <c r="A120" s="149" t="s">
        <v>718</v>
      </c>
      <c r="B120" s="150">
        <v>69160</v>
      </c>
    </row>
    <row r="121" spans="1:2">
      <c r="A121" s="149" t="s">
        <v>655</v>
      </c>
      <c r="B121" s="150">
        <v>56245</v>
      </c>
    </row>
    <row r="122" spans="1:2">
      <c r="A122" s="149" t="s">
        <v>656</v>
      </c>
      <c r="B122" s="150">
        <v>2173</v>
      </c>
    </row>
    <row r="123" spans="1:2">
      <c r="A123" s="149" t="s">
        <v>719</v>
      </c>
      <c r="B123" s="150">
        <v>4756</v>
      </c>
    </row>
    <row r="124" spans="1:2">
      <c r="A124" s="149" t="s">
        <v>720</v>
      </c>
      <c r="B124" s="150">
        <v>3810</v>
      </c>
    </row>
    <row r="125" spans="1:2">
      <c r="A125" s="149" t="s">
        <v>721</v>
      </c>
      <c r="B125" s="150">
        <v>160</v>
      </c>
    </row>
    <row r="126" spans="1:2">
      <c r="A126" s="149" t="s">
        <v>722</v>
      </c>
      <c r="B126" s="150">
        <v>2016</v>
      </c>
    </row>
    <row r="127" spans="1:2">
      <c r="A127" s="151" t="s">
        <v>723</v>
      </c>
      <c r="B127" s="150">
        <v>1632</v>
      </c>
    </row>
    <row r="128" spans="1:2">
      <c r="A128" s="151" t="s">
        <v>655</v>
      </c>
      <c r="B128" s="150">
        <v>840</v>
      </c>
    </row>
    <row r="129" spans="1:2">
      <c r="A129" s="149" t="s">
        <v>656</v>
      </c>
      <c r="B129" s="150">
        <v>119</v>
      </c>
    </row>
    <row r="130" spans="1:2">
      <c r="A130" s="152" t="s">
        <v>724</v>
      </c>
      <c r="B130" s="150">
        <v>217</v>
      </c>
    </row>
    <row r="131" spans="1:2">
      <c r="A131" s="149" t="s">
        <v>725</v>
      </c>
      <c r="B131" s="150">
        <v>54</v>
      </c>
    </row>
    <row r="132" spans="1:2">
      <c r="A132" s="149" t="s">
        <v>726</v>
      </c>
      <c r="B132" s="150">
        <v>130</v>
      </c>
    </row>
    <row r="133" spans="1:2">
      <c r="A133" s="149" t="s">
        <v>727</v>
      </c>
      <c r="B133" s="150">
        <v>32</v>
      </c>
    </row>
    <row r="134" spans="1:2">
      <c r="A134" s="149" t="s">
        <v>728</v>
      </c>
      <c r="B134" s="150">
        <v>10</v>
      </c>
    </row>
    <row r="135" spans="1:2">
      <c r="A135" s="149" t="s">
        <v>729</v>
      </c>
      <c r="B135" s="150">
        <v>36</v>
      </c>
    </row>
    <row r="136" spans="1:2">
      <c r="A136" s="149" t="s">
        <v>661</v>
      </c>
      <c r="B136" s="150">
        <v>108</v>
      </c>
    </row>
    <row r="137" spans="1:2">
      <c r="A137" s="149" t="s">
        <v>730</v>
      </c>
      <c r="B137" s="150">
        <v>86</v>
      </c>
    </row>
    <row r="138" spans="1:2">
      <c r="A138" s="149" t="s">
        <v>731</v>
      </c>
      <c r="B138" s="150">
        <v>605</v>
      </c>
    </row>
    <row r="139" spans="1:2">
      <c r="A139" s="151" t="s">
        <v>732</v>
      </c>
      <c r="B139" s="150">
        <v>605</v>
      </c>
    </row>
    <row r="140" spans="1:2">
      <c r="A140" s="149" t="s">
        <v>631</v>
      </c>
      <c r="B140" s="150">
        <v>167497</v>
      </c>
    </row>
    <row r="141" spans="1:2">
      <c r="A141" s="149" t="s">
        <v>733</v>
      </c>
      <c r="B141" s="150">
        <v>14726</v>
      </c>
    </row>
    <row r="142" spans="1:2">
      <c r="A142" s="149" t="s">
        <v>655</v>
      </c>
      <c r="B142" s="150">
        <v>6839</v>
      </c>
    </row>
    <row r="143" spans="1:2">
      <c r="A143" s="149" t="s">
        <v>656</v>
      </c>
      <c r="B143" s="150">
        <v>10</v>
      </c>
    </row>
    <row r="144" spans="1:2">
      <c r="A144" s="149" t="s">
        <v>734</v>
      </c>
      <c r="B144" s="150">
        <v>7877</v>
      </c>
    </row>
    <row r="145" spans="1:2">
      <c r="A145" s="151" t="s">
        <v>735</v>
      </c>
      <c r="B145" s="150">
        <v>136283</v>
      </c>
    </row>
    <row r="146" spans="1:2">
      <c r="A146" s="149" t="s">
        <v>736</v>
      </c>
      <c r="B146" s="150">
        <v>4818</v>
      </c>
    </row>
    <row r="147" spans="1:2">
      <c r="A147" s="152" t="s">
        <v>737</v>
      </c>
      <c r="B147" s="150">
        <v>63170</v>
      </c>
    </row>
    <row r="148" spans="1:2">
      <c r="A148" s="151" t="s">
        <v>738</v>
      </c>
      <c r="B148" s="150">
        <v>34490</v>
      </c>
    </row>
    <row r="149" spans="1:2">
      <c r="A149" s="149" t="s">
        <v>739</v>
      </c>
      <c r="B149" s="150">
        <v>29451</v>
      </c>
    </row>
    <row r="150" spans="1:2">
      <c r="A150" s="149" t="s">
        <v>740</v>
      </c>
      <c r="B150" s="150">
        <v>30</v>
      </c>
    </row>
    <row r="151" spans="1:2">
      <c r="A151" s="149" t="s">
        <v>741</v>
      </c>
      <c r="B151" s="150">
        <v>4324</v>
      </c>
    </row>
    <row r="152" spans="1:2">
      <c r="A152" s="151" t="s">
        <v>742</v>
      </c>
      <c r="B152" s="150">
        <v>12329</v>
      </c>
    </row>
    <row r="153" spans="1:2">
      <c r="A153" s="149" t="s">
        <v>743</v>
      </c>
      <c r="B153" s="150">
        <v>12287</v>
      </c>
    </row>
    <row r="154" spans="1:2">
      <c r="A154" s="149" t="s">
        <v>744</v>
      </c>
      <c r="B154" s="150">
        <v>35</v>
      </c>
    </row>
    <row r="155" spans="1:2">
      <c r="A155" s="149" t="s">
        <v>745</v>
      </c>
      <c r="B155" s="150">
        <v>7</v>
      </c>
    </row>
    <row r="156" spans="1:2">
      <c r="A156" s="149" t="s">
        <v>746</v>
      </c>
      <c r="B156" s="150">
        <v>624</v>
      </c>
    </row>
    <row r="157" spans="1:2">
      <c r="A157" s="151" t="s">
        <v>747</v>
      </c>
      <c r="B157" s="150">
        <v>479</v>
      </c>
    </row>
    <row r="158" spans="1:2">
      <c r="A158" s="149" t="s">
        <v>748</v>
      </c>
      <c r="B158" s="150">
        <v>145</v>
      </c>
    </row>
    <row r="159" spans="1:2">
      <c r="A159" s="149" t="s">
        <v>749</v>
      </c>
      <c r="B159" s="150">
        <v>2540</v>
      </c>
    </row>
    <row r="160" spans="1:2">
      <c r="A160" s="149" t="s">
        <v>750</v>
      </c>
      <c r="B160" s="150">
        <v>1788</v>
      </c>
    </row>
    <row r="161" spans="1:2">
      <c r="A161" s="149" t="s">
        <v>751</v>
      </c>
      <c r="B161" s="150">
        <v>732</v>
      </c>
    </row>
    <row r="162" spans="1:2">
      <c r="A162" s="149" t="s">
        <v>752</v>
      </c>
      <c r="B162" s="150">
        <v>20</v>
      </c>
    </row>
    <row r="163" spans="1:2">
      <c r="A163" s="149" t="s">
        <v>753</v>
      </c>
      <c r="B163" s="150">
        <v>995</v>
      </c>
    </row>
    <row r="164" spans="1:2">
      <c r="A164" s="149" t="s">
        <v>754</v>
      </c>
      <c r="B164" s="150">
        <v>995</v>
      </c>
    </row>
    <row r="165" spans="1:2">
      <c r="A165" s="151" t="s">
        <v>632</v>
      </c>
      <c r="B165" s="150">
        <v>16073</v>
      </c>
    </row>
    <row r="166" spans="1:2">
      <c r="A166" s="149" t="s">
        <v>755</v>
      </c>
      <c r="B166" s="150">
        <v>400</v>
      </c>
    </row>
    <row r="167" spans="1:2">
      <c r="A167" s="149" t="s">
        <v>655</v>
      </c>
      <c r="B167" s="150">
        <v>261</v>
      </c>
    </row>
    <row r="168" spans="1:2">
      <c r="A168" s="151" t="s">
        <v>656</v>
      </c>
      <c r="B168" s="150">
        <v>10</v>
      </c>
    </row>
    <row r="169" spans="1:2">
      <c r="A169" s="151" t="s">
        <v>756</v>
      </c>
      <c r="B169" s="150">
        <v>129</v>
      </c>
    </row>
    <row r="170" spans="1:2">
      <c r="A170" s="149" t="s">
        <v>757</v>
      </c>
      <c r="B170" s="150">
        <v>7919</v>
      </c>
    </row>
    <row r="171" spans="1:2">
      <c r="A171" s="149" t="s">
        <v>758</v>
      </c>
      <c r="B171" s="150">
        <v>7919</v>
      </c>
    </row>
    <row r="172" spans="1:2">
      <c r="A172" s="151" t="s">
        <v>759</v>
      </c>
      <c r="B172" s="150">
        <v>637</v>
      </c>
    </row>
    <row r="173" spans="1:2">
      <c r="A173" s="149" t="s">
        <v>760</v>
      </c>
      <c r="B173" s="150">
        <v>152</v>
      </c>
    </row>
    <row r="174" spans="1:2">
      <c r="A174" s="149" t="s">
        <v>761</v>
      </c>
      <c r="B174" s="150">
        <v>485</v>
      </c>
    </row>
    <row r="175" spans="1:2">
      <c r="A175" s="149" t="s">
        <v>762</v>
      </c>
      <c r="B175" s="150">
        <v>7117</v>
      </c>
    </row>
    <row r="176" spans="1:2">
      <c r="A176" s="151" t="s">
        <v>763</v>
      </c>
      <c r="B176" s="150">
        <v>7117</v>
      </c>
    </row>
    <row r="177" spans="1:2">
      <c r="A177" s="149" t="s">
        <v>633</v>
      </c>
      <c r="B177" s="150">
        <v>14904</v>
      </c>
    </row>
    <row r="178" spans="1:2">
      <c r="A178" s="149" t="s">
        <v>764</v>
      </c>
      <c r="B178" s="150">
        <v>9608</v>
      </c>
    </row>
    <row r="179" spans="1:2">
      <c r="A179" s="149" t="s">
        <v>655</v>
      </c>
      <c r="B179" s="150">
        <v>455</v>
      </c>
    </row>
    <row r="180" spans="1:2">
      <c r="A180" s="149" t="s">
        <v>656</v>
      </c>
      <c r="B180" s="150">
        <v>187</v>
      </c>
    </row>
    <row r="181" spans="1:2">
      <c r="A181" s="151" t="s">
        <v>765</v>
      </c>
      <c r="B181" s="150">
        <v>1122</v>
      </c>
    </row>
    <row r="182" spans="1:2">
      <c r="A182" s="149" t="s">
        <v>766</v>
      </c>
      <c r="B182" s="150">
        <v>267</v>
      </c>
    </row>
    <row r="183" spans="1:2">
      <c r="A183" s="149" t="s">
        <v>767</v>
      </c>
      <c r="B183" s="150">
        <v>614</v>
      </c>
    </row>
    <row r="184" spans="1:2">
      <c r="A184" s="149" t="s">
        <v>768</v>
      </c>
      <c r="B184" s="150">
        <v>3131</v>
      </c>
    </row>
    <row r="185" spans="1:2">
      <c r="A185" s="149" t="s">
        <v>769</v>
      </c>
      <c r="B185" s="150">
        <v>156</v>
      </c>
    </row>
    <row r="186" spans="1:2">
      <c r="A186" s="149" t="s">
        <v>770</v>
      </c>
      <c r="B186" s="150">
        <v>380</v>
      </c>
    </row>
    <row r="187" spans="1:2">
      <c r="A187" s="149" t="s">
        <v>771</v>
      </c>
      <c r="B187" s="150">
        <v>642</v>
      </c>
    </row>
    <row r="188" spans="1:2">
      <c r="A188" s="149" t="s">
        <v>772</v>
      </c>
      <c r="B188" s="150">
        <v>2654</v>
      </c>
    </row>
    <row r="189" spans="1:2">
      <c r="A189" s="151" t="s">
        <v>773</v>
      </c>
      <c r="B189" s="150">
        <v>765</v>
      </c>
    </row>
    <row r="190" spans="1:2">
      <c r="A190" s="149" t="s">
        <v>774</v>
      </c>
      <c r="B190" s="150">
        <v>765</v>
      </c>
    </row>
    <row r="191" spans="1:2">
      <c r="A191" s="149" t="s">
        <v>775</v>
      </c>
      <c r="B191" s="150">
        <v>1519</v>
      </c>
    </row>
    <row r="192" spans="1:2">
      <c r="A192" s="151" t="s">
        <v>655</v>
      </c>
      <c r="B192" s="150">
        <v>196</v>
      </c>
    </row>
    <row r="193" spans="1:2">
      <c r="A193" s="149" t="s">
        <v>656</v>
      </c>
      <c r="B193" s="150">
        <v>20</v>
      </c>
    </row>
    <row r="194" spans="1:2">
      <c r="A194" s="149" t="s">
        <v>776</v>
      </c>
      <c r="B194" s="150">
        <v>663</v>
      </c>
    </row>
    <row r="195" spans="1:2">
      <c r="A195" s="151" t="s">
        <v>777</v>
      </c>
      <c r="B195" s="150">
        <v>584</v>
      </c>
    </row>
    <row r="196" spans="1:2">
      <c r="A196" s="149" t="s">
        <v>778</v>
      </c>
      <c r="B196" s="150">
        <v>56</v>
      </c>
    </row>
    <row r="197" spans="1:2">
      <c r="A197" s="149" t="s">
        <v>779</v>
      </c>
      <c r="B197" s="150">
        <v>575</v>
      </c>
    </row>
    <row r="198" spans="1:2">
      <c r="A198" s="149" t="s">
        <v>780</v>
      </c>
      <c r="B198" s="150">
        <v>575</v>
      </c>
    </row>
    <row r="199" spans="1:2">
      <c r="A199" s="149" t="s">
        <v>781</v>
      </c>
      <c r="B199" s="150">
        <v>2193</v>
      </c>
    </row>
    <row r="200" spans="1:2">
      <c r="A200" s="149" t="s">
        <v>782</v>
      </c>
      <c r="B200" s="150">
        <v>2193</v>
      </c>
    </row>
    <row r="201" spans="1:2">
      <c r="A201" s="149" t="s">
        <v>783</v>
      </c>
      <c r="B201" s="150">
        <v>244</v>
      </c>
    </row>
    <row r="202" spans="1:2">
      <c r="A202" s="149" t="s">
        <v>784</v>
      </c>
      <c r="B202" s="150">
        <v>228</v>
      </c>
    </row>
    <row r="203" spans="1:2">
      <c r="A203" s="149" t="s">
        <v>785</v>
      </c>
      <c r="B203" s="150">
        <v>16</v>
      </c>
    </row>
    <row r="204" spans="1:2">
      <c r="A204" s="151" t="s">
        <v>634</v>
      </c>
      <c r="B204" s="150">
        <v>73913</v>
      </c>
    </row>
    <row r="205" spans="1:2">
      <c r="A205" s="149" t="s">
        <v>786</v>
      </c>
      <c r="B205" s="150">
        <v>4297</v>
      </c>
    </row>
    <row r="206" spans="1:2">
      <c r="A206" s="149" t="s">
        <v>655</v>
      </c>
      <c r="B206" s="150">
        <v>2914</v>
      </c>
    </row>
    <row r="207" spans="1:2">
      <c r="A207" s="151" t="s">
        <v>656</v>
      </c>
      <c r="B207" s="150">
        <v>351</v>
      </c>
    </row>
    <row r="208" spans="1:2">
      <c r="A208" s="149" t="s">
        <v>787</v>
      </c>
      <c r="B208" s="150">
        <v>5</v>
      </c>
    </row>
    <row r="209" spans="1:2">
      <c r="A209" s="149" t="s">
        <v>788</v>
      </c>
      <c r="B209" s="150">
        <v>489</v>
      </c>
    </row>
    <row r="210" spans="1:2">
      <c r="A210" s="149" t="s">
        <v>789</v>
      </c>
      <c r="B210" s="150">
        <v>386</v>
      </c>
    </row>
    <row r="211" spans="1:2">
      <c r="A211" s="149" t="s">
        <v>790</v>
      </c>
      <c r="B211" s="150">
        <v>15</v>
      </c>
    </row>
    <row r="212" spans="1:2">
      <c r="A212" s="149" t="s">
        <v>791</v>
      </c>
      <c r="B212" s="150">
        <v>137</v>
      </c>
    </row>
    <row r="213" spans="1:2">
      <c r="A213" s="149" t="s">
        <v>792</v>
      </c>
      <c r="B213" s="150">
        <v>1622</v>
      </c>
    </row>
    <row r="214" spans="1:2">
      <c r="A214" s="149" t="s">
        <v>655</v>
      </c>
      <c r="B214" s="150">
        <v>838</v>
      </c>
    </row>
    <row r="215" spans="1:2">
      <c r="A215" s="149" t="s">
        <v>656</v>
      </c>
      <c r="B215" s="150">
        <v>54</v>
      </c>
    </row>
    <row r="216" spans="1:2">
      <c r="A216" s="151" t="s">
        <v>793</v>
      </c>
      <c r="B216" s="150">
        <v>451</v>
      </c>
    </row>
    <row r="217" spans="1:2">
      <c r="A217" s="149" t="s">
        <v>794</v>
      </c>
      <c r="B217" s="150">
        <v>279</v>
      </c>
    </row>
    <row r="218" spans="1:2">
      <c r="A218" s="149" t="s">
        <v>795</v>
      </c>
      <c r="B218" s="150">
        <v>51493</v>
      </c>
    </row>
    <row r="219" spans="1:2">
      <c r="A219" s="149" t="s">
        <v>796</v>
      </c>
      <c r="B219" s="150">
        <v>330</v>
      </c>
    </row>
    <row r="220" spans="1:2">
      <c r="A220" s="149" t="s">
        <v>797</v>
      </c>
      <c r="B220" s="150">
        <v>852</v>
      </c>
    </row>
    <row r="221" spans="1:2">
      <c r="A221" s="151" t="s">
        <v>798</v>
      </c>
      <c r="B221" s="150">
        <v>15923</v>
      </c>
    </row>
    <row r="222" spans="1:2">
      <c r="A222" s="149" t="s">
        <v>799</v>
      </c>
      <c r="B222" s="150">
        <v>12641</v>
      </c>
    </row>
    <row r="223" spans="1:2">
      <c r="A223" s="149" t="s">
        <v>800</v>
      </c>
      <c r="B223" s="150">
        <v>21747</v>
      </c>
    </row>
    <row r="224" spans="1:2">
      <c r="A224" s="149" t="s">
        <v>801</v>
      </c>
      <c r="B224" s="150">
        <v>3126</v>
      </c>
    </row>
    <row r="225" spans="1:2">
      <c r="A225" s="149" t="s">
        <v>802</v>
      </c>
      <c r="B225" s="150">
        <v>3126</v>
      </c>
    </row>
    <row r="226" spans="1:2">
      <c r="A226" s="149" t="s">
        <v>803</v>
      </c>
      <c r="B226" s="150">
        <v>2087</v>
      </c>
    </row>
    <row r="227" spans="1:2">
      <c r="A227" s="149" t="s">
        <v>804</v>
      </c>
      <c r="B227" s="150">
        <v>1559</v>
      </c>
    </row>
    <row r="228" spans="1:2">
      <c r="A228" s="151" t="s">
        <v>805</v>
      </c>
      <c r="B228" s="150">
        <v>277</v>
      </c>
    </row>
    <row r="229" spans="1:2">
      <c r="A229" s="149" t="s">
        <v>806</v>
      </c>
      <c r="B229" s="150">
        <v>251</v>
      </c>
    </row>
    <row r="230" spans="1:2">
      <c r="A230" s="149" t="s">
        <v>807</v>
      </c>
      <c r="B230" s="150">
        <v>2327</v>
      </c>
    </row>
    <row r="231" spans="1:2">
      <c r="A231" s="151" t="s">
        <v>808</v>
      </c>
      <c r="B231" s="150">
        <v>1264</v>
      </c>
    </row>
    <row r="232" spans="1:2">
      <c r="A232" s="149" t="s">
        <v>809</v>
      </c>
      <c r="B232" s="150">
        <v>431</v>
      </c>
    </row>
    <row r="233" spans="1:2">
      <c r="A233" s="149" t="s">
        <v>810</v>
      </c>
      <c r="B233" s="150">
        <v>47</v>
      </c>
    </row>
    <row r="234" spans="1:2">
      <c r="A234" s="151" t="s">
        <v>811</v>
      </c>
      <c r="B234" s="150">
        <v>3</v>
      </c>
    </row>
    <row r="235" spans="1:2">
      <c r="A235" s="149" t="s">
        <v>812</v>
      </c>
      <c r="B235" s="150">
        <v>371</v>
      </c>
    </row>
    <row r="236" spans="1:2">
      <c r="A236" s="149" t="s">
        <v>813</v>
      </c>
      <c r="B236" s="150">
        <v>211</v>
      </c>
    </row>
    <row r="237" spans="1:2">
      <c r="A237" s="151" t="s">
        <v>814</v>
      </c>
      <c r="B237" s="150">
        <v>913</v>
      </c>
    </row>
    <row r="238" spans="1:2">
      <c r="A238" s="149" t="s">
        <v>815</v>
      </c>
      <c r="B238" s="150">
        <v>79</v>
      </c>
    </row>
    <row r="239" spans="1:2">
      <c r="A239" s="149" t="s">
        <v>816</v>
      </c>
      <c r="B239" s="150">
        <v>440</v>
      </c>
    </row>
    <row r="240" spans="1:2">
      <c r="A240" s="149" t="s">
        <v>817</v>
      </c>
      <c r="B240" s="150">
        <v>344</v>
      </c>
    </row>
    <row r="241" spans="1:2">
      <c r="A241" s="151" t="s">
        <v>818</v>
      </c>
      <c r="B241" s="150">
        <v>50</v>
      </c>
    </row>
    <row r="242" spans="1:2">
      <c r="A242" s="149" t="s">
        <v>819</v>
      </c>
      <c r="B242" s="150">
        <v>2791</v>
      </c>
    </row>
    <row r="243" spans="1:2">
      <c r="A243" s="149" t="s">
        <v>655</v>
      </c>
      <c r="B243" s="150">
        <v>120</v>
      </c>
    </row>
    <row r="244" spans="1:2">
      <c r="A244" s="149" t="s">
        <v>656</v>
      </c>
      <c r="B244" s="150">
        <v>10</v>
      </c>
    </row>
    <row r="245" spans="1:2">
      <c r="A245" s="149" t="s">
        <v>820</v>
      </c>
      <c r="B245" s="150">
        <v>1475</v>
      </c>
    </row>
    <row r="246" spans="1:2">
      <c r="A246" s="149" t="s">
        <v>821</v>
      </c>
      <c r="B246" s="150">
        <v>9</v>
      </c>
    </row>
    <row r="247" spans="1:2">
      <c r="A247" s="149" t="s">
        <v>822</v>
      </c>
      <c r="B247" s="150">
        <v>1177</v>
      </c>
    </row>
    <row r="248" spans="1:2">
      <c r="A248" s="149" t="s">
        <v>823</v>
      </c>
      <c r="B248" s="150">
        <v>37</v>
      </c>
    </row>
    <row r="249" spans="1:2">
      <c r="A249" s="149" t="s">
        <v>824</v>
      </c>
      <c r="B249" s="150">
        <v>37</v>
      </c>
    </row>
    <row r="250" spans="1:2">
      <c r="A250" s="151" t="s">
        <v>825</v>
      </c>
      <c r="B250" s="150">
        <v>11</v>
      </c>
    </row>
    <row r="251" spans="1:2">
      <c r="A251" s="149" t="s">
        <v>826</v>
      </c>
      <c r="B251" s="150">
        <v>11</v>
      </c>
    </row>
    <row r="252" spans="1:2">
      <c r="A252" s="151" t="s">
        <v>827</v>
      </c>
      <c r="B252" s="150">
        <v>1500</v>
      </c>
    </row>
    <row r="253" spans="1:2">
      <c r="A253" s="149" t="s">
        <v>828</v>
      </c>
      <c r="B253" s="150">
        <v>1500</v>
      </c>
    </row>
    <row r="254" spans="1:2">
      <c r="A254" s="149" t="s">
        <v>829</v>
      </c>
      <c r="B254" s="150">
        <v>1586</v>
      </c>
    </row>
    <row r="255" spans="1:2">
      <c r="A255" s="149" t="s">
        <v>655</v>
      </c>
      <c r="B255" s="150">
        <v>397</v>
      </c>
    </row>
    <row r="256" spans="1:2">
      <c r="A256" s="149" t="s">
        <v>656</v>
      </c>
      <c r="B256" s="150">
        <v>10</v>
      </c>
    </row>
    <row r="257" spans="1:2">
      <c r="A257" s="149" t="s">
        <v>830</v>
      </c>
      <c r="B257" s="150">
        <v>257</v>
      </c>
    </row>
    <row r="258" spans="1:2">
      <c r="A258" s="149" t="s">
        <v>661</v>
      </c>
      <c r="B258" s="150">
        <v>91</v>
      </c>
    </row>
    <row r="259" spans="1:2">
      <c r="A259" s="149" t="s">
        <v>831</v>
      </c>
      <c r="B259" s="150">
        <v>831</v>
      </c>
    </row>
    <row r="260" spans="1:2">
      <c r="A260" s="151" t="s">
        <v>832</v>
      </c>
      <c r="B260" s="150">
        <v>2123</v>
      </c>
    </row>
    <row r="261" spans="1:2">
      <c r="A261" s="149" t="s">
        <v>833</v>
      </c>
      <c r="B261" s="150">
        <v>2123</v>
      </c>
    </row>
    <row r="262" spans="1:2">
      <c r="A262" s="149" t="s">
        <v>635</v>
      </c>
      <c r="B262" s="150">
        <v>96472</v>
      </c>
    </row>
    <row r="263" spans="1:2">
      <c r="A263" s="149" t="s">
        <v>834</v>
      </c>
      <c r="B263" s="150">
        <v>12875</v>
      </c>
    </row>
    <row r="264" spans="1:2">
      <c r="A264" s="149" t="s">
        <v>655</v>
      </c>
      <c r="B264" s="150">
        <v>962</v>
      </c>
    </row>
    <row r="265" spans="1:2">
      <c r="A265" s="149" t="s">
        <v>656</v>
      </c>
      <c r="B265" s="150">
        <v>338</v>
      </c>
    </row>
    <row r="266" spans="1:2">
      <c r="A266" s="149" t="s">
        <v>835</v>
      </c>
      <c r="B266" s="150">
        <v>11575</v>
      </c>
    </row>
    <row r="267" spans="1:2">
      <c r="A267" s="149" t="s">
        <v>836</v>
      </c>
      <c r="B267" s="150">
        <v>1656</v>
      </c>
    </row>
    <row r="268" spans="1:2">
      <c r="A268" s="149" t="s">
        <v>837</v>
      </c>
      <c r="B268" s="150">
        <v>1278</v>
      </c>
    </row>
    <row r="269" spans="1:2">
      <c r="A269" s="151" t="s">
        <v>838</v>
      </c>
      <c r="B269" s="150">
        <v>46</v>
      </c>
    </row>
    <row r="270" spans="1:2">
      <c r="A270" s="149" t="s">
        <v>839</v>
      </c>
      <c r="B270" s="150">
        <v>70</v>
      </c>
    </row>
    <row r="271" spans="1:2">
      <c r="A271" s="149" t="s">
        <v>840</v>
      </c>
      <c r="B271" s="150">
        <v>262</v>
      </c>
    </row>
    <row r="272" spans="1:2">
      <c r="A272" s="151" t="s">
        <v>841</v>
      </c>
      <c r="B272" s="150">
        <v>4141</v>
      </c>
    </row>
    <row r="273" spans="1:2">
      <c r="A273" s="149" t="s">
        <v>842</v>
      </c>
      <c r="B273" s="150">
        <v>114</v>
      </c>
    </row>
    <row r="274" spans="1:2">
      <c r="A274" s="149" t="s">
        <v>843</v>
      </c>
      <c r="B274" s="150">
        <v>4027</v>
      </c>
    </row>
    <row r="275" spans="1:2">
      <c r="A275" s="149" t="s">
        <v>844</v>
      </c>
      <c r="B275" s="150">
        <v>43468</v>
      </c>
    </row>
    <row r="276" spans="1:2">
      <c r="A276" s="149" t="s">
        <v>845</v>
      </c>
      <c r="B276" s="150">
        <v>1401</v>
      </c>
    </row>
    <row r="277" spans="1:2">
      <c r="A277" s="151" t="s">
        <v>846</v>
      </c>
      <c r="B277" s="150">
        <v>670</v>
      </c>
    </row>
    <row r="278" spans="1:2">
      <c r="A278" s="149" t="s">
        <v>847</v>
      </c>
      <c r="B278" s="150">
        <v>683</v>
      </c>
    </row>
    <row r="279" spans="1:2">
      <c r="A279" s="151" t="s">
        <v>848</v>
      </c>
      <c r="B279" s="150">
        <v>22</v>
      </c>
    </row>
    <row r="280" spans="1:2">
      <c r="A280" s="149" t="s">
        <v>849</v>
      </c>
      <c r="B280" s="150">
        <v>360</v>
      </c>
    </row>
    <row r="281" spans="1:2">
      <c r="A281" s="149" t="s">
        <v>850</v>
      </c>
      <c r="B281" s="150">
        <v>8879</v>
      </c>
    </row>
    <row r="282" spans="1:2">
      <c r="A282" s="149" t="s">
        <v>851</v>
      </c>
      <c r="B282" s="150">
        <v>545</v>
      </c>
    </row>
    <row r="283" spans="1:2">
      <c r="A283" s="151" t="s">
        <v>852</v>
      </c>
      <c r="B283" s="150">
        <v>1790</v>
      </c>
    </row>
    <row r="284" spans="1:2">
      <c r="A284" s="149" t="s">
        <v>853</v>
      </c>
      <c r="B284" s="150">
        <v>29118</v>
      </c>
    </row>
    <row r="285" spans="1:2">
      <c r="A285" s="151" t="s">
        <v>854</v>
      </c>
      <c r="B285" s="150">
        <v>65</v>
      </c>
    </row>
    <row r="286" spans="1:2">
      <c r="A286" s="149" t="s">
        <v>855</v>
      </c>
      <c r="B286" s="150">
        <v>65</v>
      </c>
    </row>
    <row r="287" spans="1:2">
      <c r="A287" s="149" t="s">
        <v>856</v>
      </c>
      <c r="B287" s="150">
        <v>8018</v>
      </c>
    </row>
    <row r="288" spans="1:2">
      <c r="A288" s="149" t="s">
        <v>857</v>
      </c>
      <c r="B288" s="150">
        <v>7990</v>
      </c>
    </row>
    <row r="289" spans="1:2">
      <c r="A289" s="149" t="s">
        <v>858</v>
      </c>
      <c r="B289" s="150">
        <v>28</v>
      </c>
    </row>
    <row r="290" spans="1:2">
      <c r="A290" s="149" t="s">
        <v>859</v>
      </c>
      <c r="B290" s="150">
        <v>12408</v>
      </c>
    </row>
    <row r="291" spans="1:2">
      <c r="A291" s="149" t="s">
        <v>860</v>
      </c>
      <c r="B291" s="150">
        <v>2765</v>
      </c>
    </row>
    <row r="292" spans="1:2">
      <c r="A292" s="151" t="s">
        <v>861</v>
      </c>
      <c r="B292" s="150">
        <v>6270</v>
      </c>
    </row>
    <row r="293" spans="1:2">
      <c r="A293" s="151" t="s">
        <v>862</v>
      </c>
      <c r="B293" s="150">
        <v>3373</v>
      </c>
    </row>
    <row r="294" spans="1:2">
      <c r="A294" s="152" t="s">
        <v>863</v>
      </c>
      <c r="B294" s="150">
        <v>5842</v>
      </c>
    </row>
    <row r="295" spans="1:2">
      <c r="A295" s="151" t="s">
        <v>864</v>
      </c>
      <c r="B295" s="150">
        <v>5842</v>
      </c>
    </row>
    <row r="296" spans="1:2">
      <c r="A296" s="149" t="s">
        <v>865</v>
      </c>
      <c r="B296" s="150">
        <v>2504</v>
      </c>
    </row>
    <row r="297" spans="1:2">
      <c r="A297" s="149" t="s">
        <v>866</v>
      </c>
      <c r="B297" s="150">
        <v>2402</v>
      </c>
    </row>
    <row r="298" spans="1:2">
      <c r="A298" s="149" t="s">
        <v>867</v>
      </c>
      <c r="B298" s="150">
        <v>102</v>
      </c>
    </row>
    <row r="299" spans="1:2">
      <c r="A299" s="149" t="s">
        <v>868</v>
      </c>
      <c r="B299" s="150">
        <v>541</v>
      </c>
    </row>
    <row r="300" spans="1:2">
      <c r="A300" s="149" t="s">
        <v>869</v>
      </c>
      <c r="B300" s="150">
        <v>541</v>
      </c>
    </row>
    <row r="301" spans="1:2">
      <c r="A301" s="149" t="s">
        <v>870</v>
      </c>
      <c r="B301" s="150">
        <v>1055</v>
      </c>
    </row>
    <row r="302" spans="1:2">
      <c r="A302" s="149" t="s">
        <v>655</v>
      </c>
      <c r="B302" s="150">
        <v>804</v>
      </c>
    </row>
    <row r="303" spans="1:2">
      <c r="A303" s="149" t="s">
        <v>719</v>
      </c>
      <c r="B303" s="150">
        <v>20</v>
      </c>
    </row>
    <row r="304" spans="1:2">
      <c r="A304" s="149" t="s">
        <v>871</v>
      </c>
      <c r="B304" s="150">
        <v>186</v>
      </c>
    </row>
    <row r="305" spans="1:2">
      <c r="A305" s="149" t="s">
        <v>872</v>
      </c>
      <c r="B305" s="150">
        <v>24</v>
      </c>
    </row>
    <row r="306" spans="1:2">
      <c r="A306" s="149" t="s">
        <v>873</v>
      </c>
      <c r="B306" s="150">
        <v>21</v>
      </c>
    </row>
    <row r="307" spans="1:2">
      <c r="A307" s="149" t="s">
        <v>874</v>
      </c>
      <c r="B307" s="150">
        <v>3899</v>
      </c>
    </row>
    <row r="308" spans="1:2">
      <c r="A308" s="149" t="s">
        <v>875</v>
      </c>
      <c r="B308" s="150">
        <v>3899</v>
      </c>
    </row>
    <row r="309" spans="1:2">
      <c r="A309" s="151" t="s">
        <v>636</v>
      </c>
      <c r="B309" s="150">
        <v>17002</v>
      </c>
    </row>
    <row r="310" spans="1:2">
      <c r="A310" s="149" t="s">
        <v>876</v>
      </c>
      <c r="B310" s="150">
        <v>362</v>
      </c>
    </row>
    <row r="311" spans="1:2">
      <c r="A311" s="149" t="s">
        <v>655</v>
      </c>
      <c r="B311" s="150">
        <v>80</v>
      </c>
    </row>
    <row r="312" spans="1:2">
      <c r="A312" s="149" t="s">
        <v>656</v>
      </c>
      <c r="B312" s="150">
        <v>256</v>
      </c>
    </row>
    <row r="313" spans="1:2">
      <c r="A313" s="149" t="s">
        <v>877</v>
      </c>
      <c r="B313" s="150">
        <v>20</v>
      </c>
    </row>
    <row r="314" spans="1:2">
      <c r="A314" s="149" t="s">
        <v>878</v>
      </c>
      <c r="B314" s="150">
        <v>6</v>
      </c>
    </row>
    <row r="315" spans="1:2">
      <c r="A315" s="151" t="s">
        <v>879</v>
      </c>
      <c r="B315" s="150">
        <v>52</v>
      </c>
    </row>
    <row r="316" spans="1:2">
      <c r="A316" s="149" t="s">
        <v>880</v>
      </c>
      <c r="B316" s="150">
        <v>52</v>
      </c>
    </row>
    <row r="317" spans="1:2">
      <c r="A317" s="149" t="s">
        <v>881</v>
      </c>
      <c r="B317" s="150">
        <v>16135</v>
      </c>
    </row>
    <row r="318" spans="1:2">
      <c r="A318" s="149" t="s">
        <v>882</v>
      </c>
      <c r="B318" s="150">
        <v>1108</v>
      </c>
    </row>
    <row r="319" spans="1:2">
      <c r="A319" s="151" t="s">
        <v>883</v>
      </c>
      <c r="B319" s="150">
        <v>9112</v>
      </c>
    </row>
    <row r="320" spans="1:2">
      <c r="A320" s="151" t="s">
        <v>884</v>
      </c>
      <c r="B320" s="150">
        <v>5817</v>
      </c>
    </row>
    <row r="321" spans="1:2">
      <c r="A321" s="149" t="s">
        <v>885</v>
      </c>
      <c r="B321" s="150">
        <v>26</v>
      </c>
    </row>
    <row r="322" spans="1:2">
      <c r="A322" s="149" t="s">
        <v>886</v>
      </c>
      <c r="B322" s="150">
        <v>72</v>
      </c>
    </row>
    <row r="323" spans="1:2">
      <c r="A323" s="151" t="s">
        <v>887</v>
      </c>
      <c r="B323" s="150">
        <v>254</v>
      </c>
    </row>
    <row r="324" spans="1:2">
      <c r="A324" s="149" t="s">
        <v>888</v>
      </c>
      <c r="B324" s="150">
        <v>156</v>
      </c>
    </row>
    <row r="325" spans="1:2">
      <c r="A325" s="151" t="s">
        <v>889</v>
      </c>
      <c r="B325" s="150">
        <v>10</v>
      </c>
    </row>
    <row r="326" spans="1:2">
      <c r="A326" s="149" t="s">
        <v>890</v>
      </c>
      <c r="B326" s="150">
        <v>88</v>
      </c>
    </row>
    <row r="327" spans="1:2">
      <c r="A327" s="149" t="s">
        <v>891</v>
      </c>
      <c r="B327" s="150">
        <v>5</v>
      </c>
    </row>
    <row r="328" spans="1:2">
      <c r="A328" s="149" t="s">
        <v>892</v>
      </c>
      <c r="B328" s="150">
        <v>5</v>
      </c>
    </row>
    <row r="329" spans="1:2">
      <c r="A329" s="149" t="s">
        <v>893</v>
      </c>
      <c r="B329" s="150">
        <v>5</v>
      </c>
    </row>
    <row r="330" spans="1:2">
      <c r="A330" s="149" t="s">
        <v>894</v>
      </c>
      <c r="B330" s="150">
        <v>5</v>
      </c>
    </row>
    <row r="331" spans="1:2">
      <c r="A331" s="149" t="s">
        <v>895</v>
      </c>
      <c r="B331" s="150">
        <v>189</v>
      </c>
    </row>
    <row r="332" spans="1:2">
      <c r="A332" s="151" t="s">
        <v>896</v>
      </c>
      <c r="B332" s="150">
        <v>189</v>
      </c>
    </row>
    <row r="333" spans="1:2">
      <c r="A333" s="149" t="s">
        <v>637</v>
      </c>
      <c r="B333" s="150">
        <v>115492</v>
      </c>
    </row>
    <row r="334" spans="1:2">
      <c r="A334" s="151" t="s">
        <v>897</v>
      </c>
      <c r="B334" s="150">
        <v>8422</v>
      </c>
    </row>
    <row r="335" spans="1:2">
      <c r="A335" s="149" t="s">
        <v>655</v>
      </c>
      <c r="B335" s="150">
        <v>2903</v>
      </c>
    </row>
    <row r="336" spans="1:2">
      <c r="A336" s="149" t="s">
        <v>656</v>
      </c>
      <c r="B336" s="150">
        <v>918</v>
      </c>
    </row>
    <row r="337" spans="1:2">
      <c r="A337" s="149" t="s">
        <v>898</v>
      </c>
      <c r="B337" s="150">
        <v>1382</v>
      </c>
    </row>
    <row r="338" spans="1:2">
      <c r="A338" s="149" t="s">
        <v>899</v>
      </c>
      <c r="B338" s="150">
        <v>3219</v>
      </c>
    </row>
    <row r="339" spans="1:2">
      <c r="A339" s="149" t="s">
        <v>900</v>
      </c>
      <c r="B339" s="150">
        <v>700</v>
      </c>
    </row>
    <row r="340" spans="1:2">
      <c r="A340" s="149" t="s">
        <v>901</v>
      </c>
      <c r="B340" s="150">
        <v>700</v>
      </c>
    </row>
    <row r="341" spans="1:2">
      <c r="A341" s="149" t="s">
        <v>902</v>
      </c>
      <c r="B341" s="150">
        <v>52758</v>
      </c>
    </row>
    <row r="342" spans="1:2">
      <c r="A342" s="149" t="s">
        <v>903</v>
      </c>
      <c r="B342" s="150">
        <v>52758</v>
      </c>
    </row>
    <row r="343" spans="1:2">
      <c r="A343" s="149" t="s">
        <v>904</v>
      </c>
      <c r="B343" s="150">
        <v>11602</v>
      </c>
    </row>
    <row r="344" spans="1:2">
      <c r="A344" s="149" t="s">
        <v>905</v>
      </c>
      <c r="B344" s="150">
        <v>11602</v>
      </c>
    </row>
    <row r="345" spans="1:2">
      <c r="A345" s="149" t="s">
        <v>906</v>
      </c>
      <c r="B345" s="150">
        <v>1025</v>
      </c>
    </row>
    <row r="346" spans="1:2">
      <c r="A346" s="149" t="s">
        <v>907</v>
      </c>
      <c r="B346" s="150">
        <v>1025</v>
      </c>
    </row>
    <row r="347" spans="1:2">
      <c r="A347" s="151" t="s">
        <v>908</v>
      </c>
      <c r="B347" s="150">
        <v>40985</v>
      </c>
    </row>
    <row r="348" spans="1:2">
      <c r="A348" s="149" t="s">
        <v>909</v>
      </c>
      <c r="B348" s="150">
        <v>40985</v>
      </c>
    </row>
    <row r="349" spans="1:2">
      <c r="A349" s="149" t="s">
        <v>638</v>
      </c>
      <c r="B349" s="150">
        <v>54627</v>
      </c>
    </row>
    <row r="350" spans="1:2">
      <c r="A350" s="149" t="s">
        <v>910</v>
      </c>
      <c r="B350" s="150">
        <v>36200</v>
      </c>
    </row>
    <row r="351" spans="1:2">
      <c r="A351" s="151" t="s">
        <v>655</v>
      </c>
      <c r="B351" s="150">
        <v>2171</v>
      </c>
    </row>
    <row r="352" spans="1:2">
      <c r="A352" s="149" t="s">
        <v>656</v>
      </c>
      <c r="B352" s="150">
        <v>685</v>
      </c>
    </row>
    <row r="353" spans="1:2">
      <c r="A353" s="149" t="s">
        <v>661</v>
      </c>
      <c r="B353" s="150">
        <v>2108</v>
      </c>
    </row>
    <row r="354" spans="1:2">
      <c r="A354" s="149" t="s">
        <v>911</v>
      </c>
      <c r="B354" s="150">
        <v>1280</v>
      </c>
    </row>
    <row r="355" spans="1:2">
      <c r="A355" s="149" t="s">
        <v>912</v>
      </c>
      <c r="B355" s="150">
        <v>413</v>
      </c>
    </row>
    <row r="356" spans="1:2">
      <c r="A356" s="149" t="s">
        <v>913</v>
      </c>
      <c r="B356" s="150">
        <v>194</v>
      </c>
    </row>
    <row r="357" spans="1:2">
      <c r="A357" s="149" t="s">
        <v>914</v>
      </c>
      <c r="B357" s="150">
        <v>54</v>
      </c>
    </row>
    <row r="358" spans="1:2">
      <c r="A358" s="149" t="s">
        <v>915</v>
      </c>
      <c r="B358" s="150">
        <v>188</v>
      </c>
    </row>
    <row r="359" spans="1:2">
      <c r="A359" s="149" t="s">
        <v>916</v>
      </c>
      <c r="B359" s="150">
        <v>5</v>
      </c>
    </row>
    <row r="360" spans="1:2">
      <c r="A360" s="149" t="s">
        <v>917</v>
      </c>
      <c r="B360" s="150">
        <v>4140</v>
      </c>
    </row>
    <row r="361" spans="1:2">
      <c r="A361" s="149" t="s">
        <v>918</v>
      </c>
      <c r="B361" s="150">
        <v>4701</v>
      </c>
    </row>
    <row r="362" spans="1:2">
      <c r="A362" s="149" t="s">
        <v>919</v>
      </c>
      <c r="B362" s="150">
        <v>60</v>
      </c>
    </row>
    <row r="363" spans="1:2">
      <c r="A363" s="149" t="s">
        <v>920</v>
      </c>
      <c r="B363" s="150">
        <v>4129</v>
      </c>
    </row>
    <row r="364" spans="1:2">
      <c r="A364" s="149" t="s">
        <v>921</v>
      </c>
      <c r="B364" s="150">
        <v>5563</v>
      </c>
    </row>
    <row r="365" spans="1:2">
      <c r="A365" s="151" t="s">
        <v>922</v>
      </c>
      <c r="B365" s="150">
        <v>10509</v>
      </c>
    </row>
    <row r="366" spans="1:2">
      <c r="A366" s="149" t="s">
        <v>923</v>
      </c>
      <c r="B366" s="150">
        <v>8002</v>
      </c>
    </row>
    <row r="367" spans="1:2">
      <c r="A367" s="151" t="s">
        <v>655</v>
      </c>
      <c r="B367" s="150">
        <v>483</v>
      </c>
    </row>
    <row r="368" spans="1:2">
      <c r="A368" s="152" t="s">
        <v>656</v>
      </c>
      <c r="B368" s="150">
        <v>141</v>
      </c>
    </row>
    <row r="369" spans="1:2">
      <c r="A369" s="151" t="s">
        <v>924</v>
      </c>
      <c r="B369" s="150">
        <v>2468</v>
      </c>
    </row>
    <row r="370" spans="1:2">
      <c r="A370" s="149" t="s">
        <v>925</v>
      </c>
      <c r="B370" s="150">
        <v>2135</v>
      </c>
    </row>
    <row r="371" spans="1:2">
      <c r="A371" s="149" t="s">
        <v>926</v>
      </c>
      <c r="B371" s="150">
        <v>20</v>
      </c>
    </row>
    <row r="372" spans="1:2">
      <c r="A372" s="149" t="s">
        <v>927</v>
      </c>
      <c r="B372" s="150">
        <v>190</v>
      </c>
    </row>
    <row r="373" spans="1:2">
      <c r="A373" s="149" t="s">
        <v>928</v>
      </c>
      <c r="B373" s="150">
        <v>58</v>
      </c>
    </row>
    <row r="374" spans="1:2">
      <c r="A374" s="149" t="s">
        <v>929</v>
      </c>
      <c r="B374" s="150">
        <v>2108</v>
      </c>
    </row>
    <row r="375" spans="1:2">
      <c r="A375" s="149" t="s">
        <v>930</v>
      </c>
      <c r="B375" s="150">
        <v>399</v>
      </c>
    </row>
    <row r="376" spans="1:2">
      <c r="A376" s="149" t="s">
        <v>931</v>
      </c>
      <c r="B376" s="150">
        <v>7320</v>
      </c>
    </row>
    <row r="377" spans="1:2">
      <c r="A377" s="149" t="s">
        <v>655</v>
      </c>
      <c r="B377" s="150">
        <v>1457</v>
      </c>
    </row>
    <row r="378" spans="1:2">
      <c r="A378" s="149" t="s">
        <v>656</v>
      </c>
      <c r="B378" s="150">
        <v>48</v>
      </c>
    </row>
    <row r="379" spans="1:2">
      <c r="A379" s="149" t="s">
        <v>932</v>
      </c>
      <c r="B379" s="150">
        <v>1691</v>
      </c>
    </row>
    <row r="380" spans="1:2">
      <c r="A380" s="149" t="s">
        <v>933</v>
      </c>
      <c r="B380" s="150">
        <v>13</v>
      </c>
    </row>
    <row r="381" spans="1:2">
      <c r="A381" s="149" t="s">
        <v>934</v>
      </c>
      <c r="B381" s="150">
        <v>1763</v>
      </c>
    </row>
    <row r="382" spans="1:2">
      <c r="A382" s="149" t="s">
        <v>935</v>
      </c>
      <c r="B382" s="150">
        <v>16</v>
      </c>
    </row>
    <row r="383" spans="1:2">
      <c r="A383" s="149" t="s">
        <v>936</v>
      </c>
      <c r="B383" s="150">
        <v>114</v>
      </c>
    </row>
    <row r="384" spans="1:2">
      <c r="A384" s="149" t="s">
        <v>937</v>
      </c>
      <c r="B384" s="150">
        <v>286</v>
      </c>
    </row>
    <row r="385" spans="1:2">
      <c r="A385" s="149" t="s">
        <v>938</v>
      </c>
      <c r="B385" s="150">
        <v>472</v>
      </c>
    </row>
    <row r="386" spans="1:2">
      <c r="A386" s="149" t="s">
        <v>939</v>
      </c>
      <c r="B386" s="150">
        <v>107</v>
      </c>
    </row>
    <row r="387" spans="1:2">
      <c r="A387" s="149" t="s">
        <v>940</v>
      </c>
      <c r="B387" s="150">
        <v>67</v>
      </c>
    </row>
    <row r="388" spans="1:2">
      <c r="A388" s="149" t="s">
        <v>941</v>
      </c>
      <c r="B388" s="150">
        <v>2</v>
      </c>
    </row>
    <row r="389" spans="1:2">
      <c r="A389" s="149" t="s">
        <v>942</v>
      </c>
      <c r="B389" s="150">
        <v>712</v>
      </c>
    </row>
    <row r="390" spans="1:2">
      <c r="A390" s="149" t="s">
        <v>943</v>
      </c>
      <c r="B390" s="150">
        <v>262</v>
      </c>
    </row>
    <row r="391" spans="1:2">
      <c r="A391" s="149" t="s">
        <v>944</v>
      </c>
      <c r="B391" s="150">
        <v>16</v>
      </c>
    </row>
    <row r="392" spans="1:2">
      <c r="A392" s="149" t="s">
        <v>945</v>
      </c>
      <c r="B392" s="150">
        <v>294</v>
      </c>
    </row>
    <row r="393" spans="1:2">
      <c r="A393" s="149" t="s">
        <v>946</v>
      </c>
      <c r="B393" s="150">
        <v>1039</v>
      </c>
    </row>
    <row r="394" spans="1:2">
      <c r="A394" s="149" t="s">
        <v>655</v>
      </c>
      <c r="B394" s="150">
        <v>2</v>
      </c>
    </row>
    <row r="395" spans="1:2">
      <c r="A395" s="149" t="s">
        <v>947</v>
      </c>
      <c r="B395" s="150">
        <v>119</v>
      </c>
    </row>
    <row r="396" spans="1:2">
      <c r="A396" s="149" t="s">
        <v>948</v>
      </c>
      <c r="B396" s="150">
        <v>918</v>
      </c>
    </row>
    <row r="397" spans="1:2">
      <c r="A397" s="149" t="s">
        <v>949</v>
      </c>
      <c r="B397" s="150">
        <v>1273</v>
      </c>
    </row>
    <row r="398" spans="1:2">
      <c r="A398" s="149" t="s">
        <v>950</v>
      </c>
      <c r="B398" s="150">
        <v>1035</v>
      </c>
    </row>
    <row r="399" spans="1:2">
      <c r="A399" s="149" t="s">
        <v>951</v>
      </c>
      <c r="B399" s="150">
        <v>175</v>
      </c>
    </row>
    <row r="400" spans="1:2">
      <c r="A400" s="149" t="s">
        <v>952</v>
      </c>
      <c r="B400" s="150">
        <v>63</v>
      </c>
    </row>
    <row r="401" spans="1:2">
      <c r="A401" s="149" t="s">
        <v>953</v>
      </c>
      <c r="B401" s="150">
        <v>779</v>
      </c>
    </row>
    <row r="402" spans="1:2">
      <c r="A402" s="149" t="s">
        <v>954</v>
      </c>
      <c r="B402" s="150">
        <v>331</v>
      </c>
    </row>
    <row r="403" spans="1:2">
      <c r="A403" s="151" t="s">
        <v>955</v>
      </c>
      <c r="B403" s="150">
        <v>448</v>
      </c>
    </row>
    <row r="404" spans="1:2">
      <c r="A404" s="149" t="s">
        <v>956</v>
      </c>
      <c r="B404" s="150">
        <v>14</v>
      </c>
    </row>
    <row r="405" spans="1:2">
      <c r="A405" s="149" t="s">
        <v>957</v>
      </c>
      <c r="B405" s="150">
        <v>14</v>
      </c>
    </row>
    <row r="406" spans="1:2">
      <c r="A406" s="149" t="s">
        <v>639</v>
      </c>
      <c r="B406" s="150">
        <v>21067</v>
      </c>
    </row>
    <row r="407" spans="1:2">
      <c r="A407" s="149" t="s">
        <v>958</v>
      </c>
      <c r="B407" s="150">
        <v>12574</v>
      </c>
    </row>
    <row r="408" spans="1:2">
      <c r="A408" s="149" t="s">
        <v>655</v>
      </c>
      <c r="B408" s="150">
        <v>339</v>
      </c>
    </row>
    <row r="409" spans="1:2">
      <c r="A409" s="149" t="s">
        <v>959</v>
      </c>
      <c r="B409" s="150">
        <v>1246</v>
      </c>
    </row>
    <row r="410" spans="1:2">
      <c r="A410" s="149" t="s">
        <v>960</v>
      </c>
      <c r="B410" s="150">
        <v>4316</v>
      </c>
    </row>
    <row r="411" spans="1:2">
      <c r="A411" s="149" t="s">
        <v>961</v>
      </c>
      <c r="B411" s="150">
        <v>4983</v>
      </c>
    </row>
    <row r="412" spans="1:2">
      <c r="A412" s="149" t="s">
        <v>962</v>
      </c>
      <c r="B412" s="150">
        <v>216</v>
      </c>
    </row>
    <row r="413" spans="1:2">
      <c r="A413" s="149" t="s">
        <v>963</v>
      </c>
      <c r="B413" s="150">
        <v>1474</v>
      </c>
    </row>
    <row r="414" spans="1:2">
      <c r="A414" s="149" t="s">
        <v>964</v>
      </c>
      <c r="B414" s="150">
        <v>108</v>
      </c>
    </row>
    <row r="415" spans="1:2">
      <c r="A415" s="149" t="s">
        <v>965</v>
      </c>
      <c r="B415" s="150">
        <v>108</v>
      </c>
    </row>
    <row r="416" spans="1:2">
      <c r="A416" s="149" t="s">
        <v>966</v>
      </c>
      <c r="B416" s="150">
        <v>24</v>
      </c>
    </row>
    <row r="417" spans="1:2">
      <c r="A417" s="149" t="s">
        <v>967</v>
      </c>
      <c r="B417" s="150">
        <v>24</v>
      </c>
    </row>
    <row r="418" spans="1:2">
      <c r="A418" s="149" t="s">
        <v>968</v>
      </c>
      <c r="B418" s="150">
        <v>8318</v>
      </c>
    </row>
    <row r="419" spans="1:2">
      <c r="A419" s="151" t="s">
        <v>969</v>
      </c>
      <c r="B419" s="150">
        <v>7151</v>
      </c>
    </row>
    <row r="420" spans="1:2">
      <c r="A420" s="149" t="s">
        <v>970</v>
      </c>
      <c r="B420" s="150">
        <v>1167</v>
      </c>
    </row>
    <row r="421" spans="1:2">
      <c r="A421" s="149" t="s">
        <v>971</v>
      </c>
      <c r="B421" s="150">
        <v>43</v>
      </c>
    </row>
    <row r="422" spans="1:2">
      <c r="A422" s="149" t="s">
        <v>972</v>
      </c>
      <c r="B422" s="150">
        <v>43</v>
      </c>
    </row>
    <row r="423" spans="1:2">
      <c r="A423" s="149" t="s">
        <v>640</v>
      </c>
      <c r="B423" s="150">
        <v>9799</v>
      </c>
    </row>
    <row r="424" spans="1:2">
      <c r="A424" s="149" t="s">
        <v>973</v>
      </c>
      <c r="B424" s="150">
        <v>7006</v>
      </c>
    </row>
    <row r="425" spans="1:2">
      <c r="A425" s="149" t="s">
        <v>974</v>
      </c>
      <c r="B425" s="150">
        <v>400</v>
      </c>
    </row>
    <row r="426" spans="1:2">
      <c r="A426" s="149" t="s">
        <v>975</v>
      </c>
      <c r="B426" s="150">
        <v>544</v>
      </c>
    </row>
    <row r="427" spans="1:2">
      <c r="A427" s="149" t="s">
        <v>976</v>
      </c>
      <c r="B427" s="150">
        <v>6062</v>
      </c>
    </row>
    <row r="428" spans="1:2">
      <c r="A428" s="149" t="s">
        <v>977</v>
      </c>
      <c r="B428" s="150">
        <v>722</v>
      </c>
    </row>
    <row r="429" spans="1:2">
      <c r="A429" s="149" t="s">
        <v>655</v>
      </c>
      <c r="B429" s="150">
        <v>712</v>
      </c>
    </row>
    <row r="430" spans="1:2">
      <c r="A430" s="149" t="s">
        <v>656</v>
      </c>
      <c r="B430" s="150">
        <v>10</v>
      </c>
    </row>
    <row r="431" spans="1:2">
      <c r="A431" s="149" t="s">
        <v>978</v>
      </c>
      <c r="B431" s="150">
        <v>1760</v>
      </c>
    </row>
    <row r="432" spans="1:2">
      <c r="A432" s="151" t="s">
        <v>979</v>
      </c>
      <c r="B432" s="150">
        <v>760</v>
      </c>
    </row>
    <row r="433" spans="1:2">
      <c r="A433" s="149" t="s">
        <v>980</v>
      </c>
      <c r="B433" s="150">
        <v>1000</v>
      </c>
    </row>
    <row r="434" spans="1:2">
      <c r="A434" s="149" t="s">
        <v>981</v>
      </c>
      <c r="B434" s="150">
        <v>311</v>
      </c>
    </row>
    <row r="435" spans="1:2">
      <c r="A435" s="149" t="s">
        <v>982</v>
      </c>
      <c r="B435" s="150">
        <v>311</v>
      </c>
    </row>
    <row r="436" spans="1:2">
      <c r="A436" s="149" t="s">
        <v>641</v>
      </c>
      <c r="B436" s="150">
        <v>8874</v>
      </c>
    </row>
    <row r="437" spans="1:2">
      <c r="A437" s="149" t="s">
        <v>983</v>
      </c>
      <c r="B437" s="150">
        <v>5785</v>
      </c>
    </row>
    <row r="438" spans="1:2">
      <c r="A438" s="149" t="s">
        <v>655</v>
      </c>
      <c r="B438" s="150">
        <v>505</v>
      </c>
    </row>
    <row r="439" spans="1:2">
      <c r="A439" s="149" t="s">
        <v>656</v>
      </c>
      <c r="B439" s="150">
        <v>25</v>
      </c>
    </row>
    <row r="440" spans="1:2">
      <c r="A440" s="149" t="s">
        <v>984</v>
      </c>
      <c r="B440" s="150">
        <v>5255</v>
      </c>
    </row>
    <row r="441" spans="1:2">
      <c r="A441" s="149" t="s">
        <v>985</v>
      </c>
      <c r="B441" s="150">
        <v>2489</v>
      </c>
    </row>
    <row r="442" spans="1:2">
      <c r="A442" s="149" t="s">
        <v>986</v>
      </c>
      <c r="B442" s="150">
        <v>2489</v>
      </c>
    </row>
    <row r="443" spans="1:2">
      <c r="A443" s="151" t="s">
        <v>987</v>
      </c>
      <c r="B443" s="150">
        <v>600</v>
      </c>
    </row>
    <row r="444" spans="1:2">
      <c r="A444" s="149" t="s">
        <v>988</v>
      </c>
      <c r="B444" s="150">
        <v>600</v>
      </c>
    </row>
    <row r="445" spans="1:2">
      <c r="A445" s="149" t="s">
        <v>642</v>
      </c>
      <c r="B445" s="150">
        <v>848</v>
      </c>
    </row>
    <row r="446" spans="1:2">
      <c r="A446" s="149" t="s">
        <v>989</v>
      </c>
      <c r="B446" s="150">
        <v>848</v>
      </c>
    </row>
    <row r="447" spans="1:2">
      <c r="A447" s="149" t="s">
        <v>990</v>
      </c>
      <c r="B447" s="150">
        <v>848</v>
      </c>
    </row>
    <row r="448" spans="1:2">
      <c r="A448" s="149" t="s">
        <v>644</v>
      </c>
      <c r="B448" s="150">
        <v>2605</v>
      </c>
    </row>
    <row r="449" spans="1:2">
      <c r="A449" s="149" t="s">
        <v>991</v>
      </c>
      <c r="B449" s="150">
        <v>2519</v>
      </c>
    </row>
    <row r="450" spans="1:2">
      <c r="A450" s="149" t="s">
        <v>656</v>
      </c>
      <c r="B450" s="150">
        <v>30</v>
      </c>
    </row>
    <row r="451" spans="1:2">
      <c r="A451" s="149" t="s">
        <v>992</v>
      </c>
      <c r="B451" s="150">
        <v>1303</v>
      </c>
    </row>
    <row r="452" spans="1:2">
      <c r="A452" s="149" t="s">
        <v>661</v>
      </c>
      <c r="B452" s="150">
        <v>1186</v>
      </c>
    </row>
    <row r="453" spans="1:2">
      <c r="A453" s="149" t="s">
        <v>993</v>
      </c>
      <c r="B453" s="150">
        <v>86</v>
      </c>
    </row>
    <row r="454" spans="1:2">
      <c r="A454" s="149" t="s">
        <v>994</v>
      </c>
      <c r="B454" s="150">
        <v>86</v>
      </c>
    </row>
    <row r="455" spans="1:2">
      <c r="A455" s="151" t="s">
        <v>645</v>
      </c>
      <c r="B455" s="150">
        <v>19642</v>
      </c>
    </row>
    <row r="456" spans="1:2">
      <c r="A456" s="149" t="s">
        <v>995</v>
      </c>
      <c r="B456" s="150">
        <v>6757</v>
      </c>
    </row>
    <row r="457" spans="1:2">
      <c r="A457" s="149" t="s">
        <v>996</v>
      </c>
      <c r="B457" s="150">
        <v>349</v>
      </c>
    </row>
    <row r="458" spans="1:2">
      <c r="A458" s="149" t="s">
        <v>997</v>
      </c>
      <c r="B458" s="150">
        <v>220</v>
      </c>
    </row>
    <row r="459" spans="1:2">
      <c r="A459" s="149" t="s">
        <v>998</v>
      </c>
      <c r="B459" s="150">
        <v>29</v>
      </c>
    </row>
    <row r="460" spans="1:2">
      <c r="A460" s="149" t="s">
        <v>999</v>
      </c>
      <c r="B460" s="150">
        <v>42</v>
      </c>
    </row>
    <row r="461" spans="1:2">
      <c r="A461" s="149" t="s">
        <v>1000</v>
      </c>
      <c r="B461" s="150">
        <v>226</v>
      </c>
    </row>
    <row r="462" spans="1:2">
      <c r="A462" s="151" t="s">
        <v>1001</v>
      </c>
      <c r="B462" s="150">
        <v>1255</v>
      </c>
    </row>
    <row r="463" spans="1:2">
      <c r="A463" s="149" t="s">
        <v>1002</v>
      </c>
      <c r="B463" s="150">
        <v>4636</v>
      </c>
    </row>
    <row r="464" spans="1:2">
      <c r="A464" s="149" t="s">
        <v>1003</v>
      </c>
      <c r="B464" s="150">
        <v>12885</v>
      </c>
    </row>
    <row r="465" spans="1:2">
      <c r="A465" s="149" t="s">
        <v>1004</v>
      </c>
      <c r="B465" s="150">
        <v>11613</v>
      </c>
    </row>
    <row r="466" spans="1:2">
      <c r="A466" s="152" t="s">
        <v>1005</v>
      </c>
      <c r="B466" s="150">
        <v>1272</v>
      </c>
    </row>
    <row r="467" spans="1:2">
      <c r="A467" s="149" t="s">
        <v>646</v>
      </c>
      <c r="B467" s="150">
        <v>6</v>
      </c>
    </row>
    <row r="468" spans="1:2">
      <c r="A468" s="149" t="s">
        <v>1006</v>
      </c>
      <c r="B468" s="150">
        <v>6</v>
      </c>
    </row>
    <row r="469" spans="1:2">
      <c r="A469" s="149" t="s">
        <v>656</v>
      </c>
      <c r="B469" s="150">
        <v>6</v>
      </c>
    </row>
    <row r="470" spans="1:2">
      <c r="A470" s="151" t="s">
        <v>647</v>
      </c>
      <c r="B470" s="150">
        <v>10920</v>
      </c>
    </row>
    <row r="471" spans="1:2">
      <c r="A471" s="149" t="s">
        <v>1007</v>
      </c>
      <c r="B471" s="150">
        <v>1525</v>
      </c>
    </row>
    <row r="472" spans="1:2">
      <c r="A472" s="151" t="s">
        <v>655</v>
      </c>
      <c r="B472" s="150">
        <v>753</v>
      </c>
    </row>
    <row r="473" spans="1:2">
      <c r="A473" s="151" t="s">
        <v>656</v>
      </c>
      <c r="B473" s="150">
        <v>44</v>
      </c>
    </row>
    <row r="474" spans="1:2">
      <c r="A474" s="151" t="s">
        <v>1008</v>
      </c>
      <c r="B474" s="150">
        <v>388</v>
      </c>
    </row>
    <row r="475" spans="1:2">
      <c r="A475" s="151" t="s">
        <v>661</v>
      </c>
      <c r="B475" s="150">
        <v>340</v>
      </c>
    </row>
    <row r="476" spans="1:2">
      <c r="A476" s="151" t="s">
        <v>1009</v>
      </c>
      <c r="B476" s="150">
        <v>7942</v>
      </c>
    </row>
    <row r="477" spans="1:2">
      <c r="A477" s="149" t="s">
        <v>656</v>
      </c>
      <c r="B477" s="150">
        <v>10</v>
      </c>
    </row>
    <row r="478" spans="1:2">
      <c r="A478" s="149" t="s">
        <v>1010</v>
      </c>
      <c r="B478" s="150">
        <v>4532</v>
      </c>
    </row>
    <row r="479" spans="1:2">
      <c r="A479" s="149" t="s">
        <v>1011</v>
      </c>
      <c r="B479" s="150">
        <v>3400</v>
      </c>
    </row>
    <row r="480" spans="1:2">
      <c r="A480" s="149" t="s">
        <v>1012</v>
      </c>
      <c r="B480" s="150">
        <v>1016</v>
      </c>
    </row>
    <row r="481" spans="1:2">
      <c r="A481" s="149" t="s">
        <v>1013</v>
      </c>
      <c r="B481" s="150">
        <v>119</v>
      </c>
    </row>
    <row r="482" spans="1:2">
      <c r="A482" s="149" t="s">
        <v>1014</v>
      </c>
      <c r="B482" s="150">
        <v>897</v>
      </c>
    </row>
    <row r="483" spans="1:2">
      <c r="A483" s="149" t="s">
        <v>1015</v>
      </c>
      <c r="B483" s="150">
        <v>437</v>
      </c>
    </row>
    <row r="484" spans="1:2">
      <c r="A484" s="149" t="s">
        <v>1016</v>
      </c>
      <c r="B484" s="150">
        <v>260</v>
      </c>
    </row>
    <row r="485" spans="1:2">
      <c r="A485" s="149" t="s">
        <v>1017</v>
      </c>
      <c r="B485" s="150">
        <v>177</v>
      </c>
    </row>
    <row r="486" spans="1:2">
      <c r="A486" s="151" t="s">
        <v>649</v>
      </c>
      <c r="B486" s="150">
        <v>13138</v>
      </c>
    </row>
    <row r="487" spans="1:2">
      <c r="A487" s="149" t="s">
        <v>1018</v>
      </c>
      <c r="B487" s="150">
        <v>13138</v>
      </c>
    </row>
    <row r="488" spans="1:2">
      <c r="A488" s="149" t="s">
        <v>1019</v>
      </c>
      <c r="B488" s="150">
        <v>12920</v>
      </c>
    </row>
    <row r="489" spans="1:2">
      <c r="A489" s="149" t="s">
        <v>1020</v>
      </c>
      <c r="B489" s="150">
        <v>218</v>
      </c>
    </row>
    <row r="490" spans="1:2">
      <c r="A490" s="149" t="s">
        <v>650</v>
      </c>
      <c r="B490" s="150">
        <v>5</v>
      </c>
    </row>
    <row r="491" spans="1:2">
      <c r="A491" s="540" t="s">
        <v>1021</v>
      </c>
      <c r="B491" s="579">
        <v>5</v>
      </c>
    </row>
    <row r="492" spans="1:2">
      <c r="A492" s="677" t="s">
        <v>361</v>
      </c>
      <c r="B492" s="677"/>
    </row>
    <row r="493" spans="1:2">
      <c r="B493" s="153" t="s">
        <v>362</v>
      </c>
    </row>
  </sheetData>
  <sheetProtection formatCells="0" formatColumns="0" formatRows="0"/>
  <mergeCells count="4">
    <mergeCell ref="A4:B4"/>
    <mergeCell ref="A1:B1"/>
    <mergeCell ref="A2:B2"/>
    <mergeCell ref="A492:B492"/>
  </mergeCells>
  <phoneticPr fontId="6" type="noConversion"/>
  <printOptions horizontalCentered="1"/>
  <pageMargins left="0.70833333333333304" right="0.70833333333333304" top="0.74791666666666701" bottom="0.55069444444444404" header="0.31458333333333299" footer="0.314583333333332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85</vt:i4>
      </vt:variant>
      <vt:variant>
        <vt:lpstr>命名范围</vt:lpstr>
      </vt:variant>
      <vt:variant>
        <vt:i4>21</vt:i4>
      </vt:variant>
    </vt:vector>
  </HeadingPairs>
  <TitlesOfParts>
    <vt:vector size="106" baseType="lpstr">
      <vt:lpstr>封面</vt:lpstr>
      <vt:lpstr>目录</vt:lpstr>
      <vt:lpstr>1-2021全区公共收入</vt:lpstr>
      <vt:lpstr>2-2021全区公共支出</vt:lpstr>
      <vt:lpstr>3</vt:lpstr>
      <vt:lpstr>4-2021区本级公共收入</vt:lpstr>
      <vt:lpstr>表4 说明</vt:lpstr>
      <vt:lpstr>5</vt:lpstr>
      <vt:lpstr>6-2021区本级公共支出</vt:lpstr>
      <vt:lpstr>表6说明</vt:lpstr>
      <vt:lpstr>7-公共预算基本支出</vt:lpstr>
      <vt:lpstr>8-2021公共转移支付收入</vt:lpstr>
      <vt:lpstr>9-2021公共转移支付支出</vt:lpstr>
      <vt:lpstr>10-2021公共转移支付支出分地区</vt:lpstr>
      <vt:lpstr>11-公共转移支付分项目</vt:lpstr>
      <vt:lpstr>12-2021全区基金收入</vt:lpstr>
      <vt:lpstr>13-2021全区基金支出</vt:lpstr>
      <vt:lpstr>14</vt:lpstr>
      <vt:lpstr>15-2021区本级基金收入</vt:lpstr>
      <vt:lpstr>表15说明</vt:lpstr>
      <vt:lpstr>16-2021区本级基金支出</vt:lpstr>
      <vt:lpstr>17</vt:lpstr>
      <vt:lpstr>表17说明  </vt:lpstr>
      <vt:lpstr>18-2021基金转移支付收入</vt:lpstr>
      <vt:lpstr>19-2021基金转移支付支出 </vt:lpstr>
      <vt:lpstr>20</vt:lpstr>
      <vt:lpstr>21</vt:lpstr>
      <vt:lpstr>22-2021全区国资收入</vt:lpstr>
      <vt:lpstr>23-2021全区国资支出</vt:lpstr>
      <vt:lpstr>24</vt:lpstr>
      <vt:lpstr>25-2021区本级国资收入</vt:lpstr>
      <vt:lpstr>表25说明</vt:lpstr>
      <vt:lpstr>26-2021区本级国资支出</vt:lpstr>
      <vt:lpstr>27</vt:lpstr>
      <vt:lpstr>表27说明</vt:lpstr>
      <vt:lpstr>28-2021社保收入</vt:lpstr>
      <vt:lpstr>29-2021社保支出</vt:lpstr>
      <vt:lpstr>表28-29说明</vt:lpstr>
      <vt:lpstr>30  </vt:lpstr>
      <vt:lpstr>31</vt:lpstr>
      <vt:lpstr>32-2022全区公共收入</vt:lpstr>
      <vt:lpstr>33-2022全区公共支出</vt:lpstr>
      <vt:lpstr>34   </vt:lpstr>
      <vt:lpstr>35-2022区本级公共收入</vt:lpstr>
      <vt:lpstr>表35说明  </vt:lpstr>
      <vt:lpstr>36-2022区本级公共支出</vt:lpstr>
      <vt:lpstr>37  </vt:lpstr>
      <vt:lpstr>表37说明</vt:lpstr>
      <vt:lpstr>38   </vt:lpstr>
      <vt:lpstr>39  </vt:lpstr>
      <vt:lpstr>40-2022公共转移支付收入</vt:lpstr>
      <vt:lpstr>41-2022公共转移支付支出</vt:lpstr>
      <vt:lpstr>42   </vt:lpstr>
      <vt:lpstr>43   </vt:lpstr>
      <vt:lpstr>44-2022全区基金收入</vt:lpstr>
      <vt:lpstr>45-2022全区基金支出</vt:lpstr>
      <vt:lpstr>46</vt:lpstr>
      <vt:lpstr>47-2022区级基金收入 </vt:lpstr>
      <vt:lpstr>表47说明</vt:lpstr>
      <vt:lpstr>48-2022区级基金支出 </vt:lpstr>
      <vt:lpstr>49</vt:lpstr>
      <vt:lpstr>表49说明</vt:lpstr>
      <vt:lpstr>50-2022基金转移支付收入</vt:lpstr>
      <vt:lpstr>51-2022基金转移支付支出 </vt:lpstr>
      <vt:lpstr>52  </vt:lpstr>
      <vt:lpstr>53</vt:lpstr>
      <vt:lpstr>54-2022全区国资收入</vt:lpstr>
      <vt:lpstr>55-2022全区国资支出</vt:lpstr>
      <vt:lpstr>56</vt:lpstr>
      <vt:lpstr>57-2022区级国资收入</vt:lpstr>
      <vt:lpstr>表57说明  </vt:lpstr>
      <vt:lpstr>58-2022区级国资支出</vt:lpstr>
      <vt:lpstr>59</vt:lpstr>
      <vt:lpstr>表59说明</vt:lpstr>
      <vt:lpstr>60-2022社保收入</vt:lpstr>
      <vt:lpstr>61-2022社保支出</vt:lpstr>
      <vt:lpstr>表60-61说明</vt:lpstr>
      <vt:lpstr>62</vt:lpstr>
      <vt:lpstr>63</vt:lpstr>
      <vt:lpstr>64-2021债务限额、余额</vt:lpstr>
      <vt:lpstr>65-一般债务余额</vt:lpstr>
      <vt:lpstr>66-专项债务余额</vt:lpstr>
      <vt:lpstr>67-债务还本付息</vt:lpstr>
      <vt:lpstr>68-2022年提前下达</vt:lpstr>
      <vt:lpstr>69-2022新增债券安排</vt:lpstr>
      <vt:lpstr>'67-债务还本付息'!Print_Area</vt:lpstr>
      <vt:lpstr>'1-2021全区公共收入'!Print_Titles</vt:lpstr>
      <vt:lpstr>'2-2021全区公共支出'!Print_Titles</vt:lpstr>
      <vt:lpstr>'22-2021全区国资收入'!Print_Titles</vt:lpstr>
      <vt:lpstr>'23-2021全区国资支出'!Print_Titles</vt:lpstr>
      <vt:lpstr>'25-2021区本级国资收入'!Print_Titles</vt:lpstr>
      <vt:lpstr>'26-2021区本级国资支出'!Print_Titles</vt:lpstr>
      <vt:lpstr>'28-2021社保收入'!Print_Titles</vt:lpstr>
      <vt:lpstr>'29-2021社保支出'!Print_Titles</vt:lpstr>
      <vt:lpstr>'32-2022全区公共收入'!Print_Titles</vt:lpstr>
      <vt:lpstr>'33-2022全区公共支出'!Print_Titles</vt:lpstr>
      <vt:lpstr>'35-2022区本级公共收入'!Print_Titles</vt:lpstr>
      <vt:lpstr>'36-2022区本级公共支出'!Print_Titles</vt:lpstr>
      <vt:lpstr>'4-2021区本级公共收入'!Print_Titles</vt:lpstr>
      <vt:lpstr>'54-2022全区国资收入'!Print_Titles</vt:lpstr>
      <vt:lpstr>'55-2022全区国资支出'!Print_Titles</vt:lpstr>
      <vt:lpstr>'57-2022区级国资收入'!Print_Titles</vt:lpstr>
      <vt:lpstr>'58-2022区级国资支出'!Print_Titles</vt:lpstr>
      <vt:lpstr>'60-2022社保收入'!Print_Titles</vt:lpstr>
      <vt:lpstr>'61-2022社保支出'!Print_Titles</vt:lpstr>
      <vt:lpstr>'6-2021区本级公共支出'!Print_Titles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2023-02-07T03:11:06Z</dcterms:modified>
</cp:coreProperties>
</file>